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okoriDynasty\Desktop\Uni\maga\2sem\baklonovsky\"/>
    </mc:Choice>
  </mc:AlternateContent>
  <xr:revisionPtr revIDLastSave="0" documentId="13_ncr:1_{4E1A47A9-3BF3-4CC2-AA26-995A10FC6455}" xr6:coauthVersionLast="36" xr6:coauthVersionMax="36" xr10:uidLastSave="{00000000-0000-0000-0000-000000000000}"/>
  <bookViews>
    <workbookView xWindow="0" yWindow="0" windowWidth="28800" windowHeight="12105" activeTab="3" xr2:uid="{00000000-000D-0000-FFFF-FFFF00000000}"/>
  </bookViews>
  <sheets>
    <sheet name="Титул" sheetId="1" r:id="rId1"/>
    <sheet name="База" sheetId="3" r:id="rId2"/>
    <sheet name="Размерность" sheetId="6" r:id="rId3"/>
    <sheet name="Размерность (2)" sheetId="7" r:id="rId4"/>
    <sheet name="Рисунки" sheetId="5" r:id="rId5"/>
  </sheets>
  <definedNames>
    <definedName name="solver_eng" localSheetId="1" hidden="1">1</definedName>
    <definedName name="solver_eng" localSheetId="2" hidden="1">1</definedName>
    <definedName name="solver_eng" localSheetId="3" hidden="1">1</definedName>
    <definedName name="solver_neg" localSheetId="1" hidden="1">1</definedName>
    <definedName name="solver_neg" localSheetId="2" hidden="1">1</definedName>
    <definedName name="solver_neg" localSheetId="3" hidden="1">1</definedName>
    <definedName name="solver_num" localSheetId="1" hidden="1">0</definedName>
    <definedName name="solver_num" localSheetId="2" hidden="1">0</definedName>
    <definedName name="solver_num" localSheetId="3" hidden="1">0</definedName>
    <definedName name="solver_opt" localSheetId="1" hidden="1">База!#REF!</definedName>
    <definedName name="solver_opt" localSheetId="2" hidden="1">Размерность!#REF!</definedName>
    <definedName name="solver_opt" localSheetId="3" hidden="1">'Размерность (2)'!#REF!</definedName>
    <definedName name="solver_typ" localSheetId="1" hidden="1">1</definedName>
    <definedName name="solver_typ" localSheetId="2" hidden="1">1</definedName>
    <definedName name="solver_typ" localSheetId="3" hidden="1">1</definedName>
    <definedName name="solver_val" localSheetId="1" hidden="1">0</definedName>
    <definedName name="solver_val" localSheetId="2" hidden="1">0</definedName>
    <definedName name="solver_val" localSheetId="3" hidden="1">0</definedName>
    <definedName name="solver_ver" localSheetId="1" hidden="1">3</definedName>
    <definedName name="solver_ver" localSheetId="2" hidden="1">3</definedName>
    <definedName name="solver_ver" localSheetId="3" hidden="1">3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6" i="7" l="1"/>
  <c r="N6" i="7"/>
  <c r="O6" i="7"/>
  <c r="B16" i="7"/>
  <c r="L6" i="7" s="1"/>
  <c r="B17" i="7"/>
  <c r="B23" i="7" s="1"/>
  <c r="B29" i="7" s="1"/>
  <c r="B18" i="7"/>
  <c r="B24" i="7" s="1"/>
  <c r="B30" i="7" s="1"/>
  <c r="B19" i="7"/>
  <c r="B25" i="7" s="1"/>
  <c r="B31" i="7" s="1"/>
  <c r="B20" i="7"/>
  <c r="B26" i="7" s="1"/>
  <c r="B32" i="7" s="1"/>
  <c r="B15" i="7"/>
  <c r="B21" i="7" s="1"/>
  <c r="B27" i="7" s="1"/>
  <c r="O31" i="6"/>
  <c r="AZ18" i="6" l="1"/>
  <c r="AZ30" i="6"/>
  <c r="AZ20" i="6"/>
  <c r="AZ32" i="6"/>
  <c r="AK15" i="6"/>
  <c r="AZ22" i="6"/>
  <c r="AZ34" i="6"/>
  <c r="N32" i="6"/>
  <c r="B22" i="7"/>
  <c r="B28" i="7" s="1"/>
  <c r="AK31" i="6"/>
  <c r="AZ24" i="6"/>
  <c r="AZ26" i="6"/>
  <c r="AZ14" i="6"/>
  <c r="AZ12" i="6"/>
  <c r="AZ16" i="6"/>
  <c r="AZ28" i="6"/>
  <c r="AJ11" i="6"/>
  <c r="AK23" i="6"/>
  <c r="AL32" i="6"/>
  <c r="AJ30" i="6"/>
  <c r="AK27" i="6"/>
  <c r="AL24" i="6"/>
  <c r="AJ22" i="6"/>
  <c r="AK19" i="6"/>
  <c r="AL16" i="6"/>
  <c r="AJ14" i="6"/>
  <c r="AK34" i="6"/>
  <c r="AS32" i="6"/>
  <c r="AS28" i="6"/>
  <c r="AS24" i="6"/>
  <c r="AS20" i="6"/>
  <c r="AS16" i="6"/>
  <c r="AL28" i="6"/>
  <c r="AJ26" i="6"/>
  <c r="AL20" i="6"/>
  <c r="AJ18" i="6"/>
  <c r="AL12" i="6"/>
  <c r="AS34" i="6"/>
  <c r="AS30" i="6"/>
  <c r="AS26" i="6"/>
  <c r="AS22" i="6"/>
  <c r="AS18" i="6"/>
  <c r="AS14" i="6"/>
  <c r="AR11" i="6"/>
  <c r="AK11" i="6"/>
  <c r="AZ11" i="6"/>
  <c r="AR13" i="6"/>
  <c r="AJ13" i="6"/>
  <c r="AL13" i="6"/>
  <c r="AZ13" i="6"/>
  <c r="AS12" i="6"/>
  <c r="AR15" i="6"/>
  <c r="AJ15" i="6"/>
  <c r="AL15" i="6"/>
  <c r="AZ15" i="6"/>
  <c r="AR17" i="6"/>
  <c r="AJ17" i="6"/>
  <c r="AL17" i="6"/>
  <c r="AZ17" i="6"/>
  <c r="AR19" i="6"/>
  <c r="AJ19" i="6"/>
  <c r="AL19" i="6"/>
  <c r="AZ19" i="6"/>
  <c r="AR21" i="6"/>
  <c r="AJ21" i="6"/>
  <c r="AL21" i="6"/>
  <c r="AZ21" i="6"/>
  <c r="AR23" i="6"/>
  <c r="AJ23" i="6"/>
  <c r="AL23" i="6"/>
  <c r="AZ23" i="6"/>
  <c r="AR25" i="6"/>
  <c r="AJ25" i="6"/>
  <c r="AL25" i="6"/>
  <c r="AZ25" i="6"/>
  <c r="AR27" i="6"/>
  <c r="AJ27" i="6"/>
  <c r="AL27" i="6"/>
  <c r="AZ27" i="6"/>
  <c r="AR29" i="6"/>
  <c r="AJ29" i="6"/>
  <c r="AL29" i="6"/>
  <c r="AZ29" i="6"/>
  <c r="AR31" i="6"/>
  <c r="AJ31" i="6"/>
  <c r="AL31" i="6"/>
  <c r="AZ31" i="6"/>
  <c r="AR33" i="6"/>
  <c r="AJ33" i="6"/>
  <c r="AL33" i="6"/>
  <c r="AZ33" i="6"/>
  <c r="AL11" i="6"/>
  <c r="AK33" i="6"/>
  <c r="AJ32" i="6"/>
  <c r="AL30" i="6"/>
  <c r="AK29" i="6"/>
  <c r="AJ28" i="6"/>
  <c r="AL26" i="6"/>
  <c r="AK25" i="6"/>
  <c r="AJ24" i="6"/>
  <c r="AL22" i="6"/>
  <c r="AK21" i="6"/>
  <c r="AJ20" i="6"/>
  <c r="AL18" i="6"/>
  <c r="AK17" i="6"/>
  <c r="AJ16" i="6"/>
  <c r="AL14" i="6"/>
  <c r="AK13" i="6"/>
  <c r="AJ12" i="6"/>
  <c r="AS11" i="6"/>
  <c r="AS33" i="6"/>
  <c r="AS31" i="6"/>
  <c r="AS29" i="6"/>
  <c r="AS27" i="6"/>
  <c r="AS25" i="6"/>
  <c r="AS23" i="6"/>
  <c r="AS21" i="6"/>
  <c r="AS19" i="6"/>
  <c r="AS17" i="6"/>
  <c r="AS15" i="6"/>
  <c r="AS13" i="6"/>
  <c r="AK32" i="6"/>
  <c r="AK30" i="6"/>
  <c r="AK28" i="6"/>
  <c r="AK26" i="6"/>
  <c r="AK24" i="6"/>
  <c r="AK22" i="6"/>
  <c r="AK20" i="6"/>
  <c r="AK18" i="6"/>
  <c r="AK16" i="6"/>
  <c r="AK14" i="6"/>
  <c r="AK12" i="6"/>
  <c r="AL34" i="6"/>
  <c r="AJ34" i="6"/>
  <c r="AR34" i="6"/>
  <c r="AR32" i="6"/>
  <c r="AR30" i="6"/>
  <c r="AR28" i="6"/>
  <c r="AR26" i="6"/>
  <c r="AR24" i="6"/>
  <c r="AR22" i="6"/>
  <c r="AR20" i="6"/>
  <c r="AR18" i="6"/>
  <c r="AR16" i="6"/>
  <c r="AR14" i="6"/>
  <c r="AR12" i="6"/>
  <c r="O11" i="6"/>
  <c r="AD11" i="6"/>
  <c r="AC11" i="6"/>
  <c r="AE11" i="6"/>
  <c r="N13" i="6"/>
  <c r="AD13" i="6"/>
  <c r="AD12" i="6"/>
  <c r="AC13" i="6"/>
  <c r="AE13" i="6"/>
  <c r="N15" i="6"/>
  <c r="AD15" i="6"/>
  <c r="AD14" i="6"/>
  <c r="AC15" i="6"/>
  <c r="AE15" i="6"/>
  <c r="N17" i="6"/>
  <c r="AD17" i="6"/>
  <c r="AD16" i="6"/>
  <c r="AC17" i="6"/>
  <c r="AE17" i="6"/>
  <c r="N19" i="6"/>
  <c r="AD19" i="6"/>
  <c r="AD18" i="6"/>
  <c r="AC19" i="6"/>
  <c r="AE19" i="6"/>
  <c r="N21" i="6"/>
  <c r="AD21" i="6"/>
  <c r="AD20" i="6"/>
  <c r="AC21" i="6"/>
  <c r="AE21" i="6"/>
  <c r="N23" i="6"/>
  <c r="AD23" i="6"/>
  <c r="AD22" i="6"/>
  <c r="AC23" i="6"/>
  <c r="AE23" i="6"/>
  <c r="N25" i="6"/>
  <c r="AD25" i="6"/>
  <c r="AD24" i="6"/>
  <c r="AC25" i="6"/>
  <c r="AE25" i="6"/>
  <c r="N27" i="6"/>
  <c r="AD27" i="6"/>
  <c r="AD26" i="6"/>
  <c r="AC27" i="6"/>
  <c r="AE27" i="6"/>
  <c r="N29" i="6"/>
  <c r="AD29" i="6"/>
  <c r="AD28" i="6"/>
  <c r="AC29" i="6"/>
  <c r="AE29" i="6"/>
  <c r="N31" i="6"/>
  <c r="AD31" i="6"/>
  <c r="AD30" i="6"/>
  <c r="AC31" i="6"/>
  <c r="AE31" i="6"/>
  <c r="V33" i="6"/>
  <c r="AD33" i="6"/>
  <c r="AD32" i="6"/>
  <c r="AC33" i="6"/>
  <c r="AE33" i="6"/>
  <c r="V34" i="6"/>
  <c r="AD34" i="6"/>
  <c r="U12" i="6"/>
  <c r="U14" i="6"/>
  <c r="U16" i="6"/>
  <c r="U18" i="6"/>
  <c r="U20" i="6"/>
  <c r="U22" i="6"/>
  <c r="U24" i="6"/>
  <c r="U26" i="6"/>
  <c r="U28" i="6"/>
  <c r="U30" i="6"/>
  <c r="U32" i="6"/>
  <c r="U34" i="6"/>
  <c r="AE34" i="6"/>
  <c r="AC34" i="6"/>
  <c r="AE32" i="6"/>
  <c r="AC32" i="6"/>
  <c r="AE30" i="6"/>
  <c r="AC30" i="6"/>
  <c r="AE28" i="6"/>
  <c r="AC28" i="6"/>
  <c r="AE26" i="6"/>
  <c r="AC26" i="6"/>
  <c r="AE24" i="6"/>
  <c r="AC24" i="6"/>
  <c r="AE22" i="6"/>
  <c r="AC22" i="6"/>
  <c r="AE20" i="6"/>
  <c r="AC20" i="6"/>
  <c r="AE18" i="6"/>
  <c r="AC18" i="6"/>
  <c r="AE16" i="6"/>
  <c r="AC16" i="6"/>
  <c r="AE14" i="6"/>
  <c r="AC14" i="6"/>
  <c r="AE12" i="6"/>
  <c r="AC12" i="6"/>
  <c r="W11" i="6"/>
  <c r="U11" i="6"/>
  <c r="W33" i="6"/>
  <c r="BN33" i="6" s="1"/>
  <c r="U33" i="6"/>
  <c r="V32" i="6"/>
  <c r="W31" i="6"/>
  <c r="U31" i="6"/>
  <c r="V30" i="6"/>
  <c r="W29" i="6"/>
  <c r="U29" i="6"/>
  <c r="V28" i="6"/>
  <c r="W27" i="6"/>
  <c r="U27" i="6"/>
  <c r="V26" i="6"/>
  <c r="W25" i="6"/>
  <c r="U25" i="6"/>
  <c r="V24" i="6"/>
  <c r="W23" i="6"/>
  <c r="U23" i="6"/>
  <c r="V22" i="6"/>
  <c r="W21" i="6"/>
  <c r="U21" i="6"/>
  <c r="V20" i="6"/>
  <c r="W19" i="6"/>
  <c r="U19" i="6"/>
  <c r="V18" i="6"/>
  <c r="W17" i="6"/>
  <c r="U17" i="6"/>
  <c r="V16" i="6"/>
  <c r="W15" i="6"/>
  <c r="U15" i="6"/>
  <c r="V14" i="6"/>
  <c r="W13" i="6"/>
  <c r="U13" i="6"/>
  <c r="V12" i="6"/>
  <c r="V11" i="6"/>
  <c r="W34" i="6"/>
  <c r="BN34" i="6" s="1"/>
  <c r="W32" i="6"/>
  <c r="BN32" i="6" s="1"/>
  <c r="V31" i="6"/>
  <c r="W30" i="6"/>
  <c r="V29" i="6"/>
  <c r="W28" i="6"/>
  <c r="V27" i="6"/>
  <c r="W26" i="6"/>
  <c r="V25" i="6"/>
  <c r="W24" i="6"/>
  <c r="V23" i="6"/>
  <c r="W22" i="6"/>
  <c r="V21" i="6"/>
  <c r="W20" i="6"/>
  <c r="V19" i="6"/>
  <c r="W18" i="6"/>
  <c r="V17" i="6"/>
  <c r="W16" i="6"/>
  <c r="V15" i="6"/>
  <c r="W14" i="6"/>
  <c r="V13" i="6"/>
  <c r="W12" i="6"/>
  <c r="N12" i="6"/>
  <c r="N14" i="6"/>
  <c r="BL14" i="6" s="1"/>
  <c r="N16" i="6"/>
  <c r="N18" i="6"/>
  <c r="N20" i="6"/>
  <c r="N22" i="6"/>
  <c r="N24" i="6"/>
  <c r="N26" i="6"/>
  <c r="N28" i="6"/>
  <c r="N30" i="6"/>
  <c r="BL30" i="6" s="1"/>
  <c r="N11" i="6"/>
  <c r="BL11" i="6" s="1"/>
  <c r="O30" i="6"/>
  <c r="O29" i="6"/>
  <c r="O28" i="6"/>
  <c r="O27" i="6"/>
  <c r="O26" i="6"/>
  <c r="O25" i="6"/>
  <c r="O24" i="6"/>
  <c r="O23" i="6"/>
  <c r="O22" i="6"/>
  <c r="O21" i="6"/>
  <c r="O20" i="6"/>
  <c r="O19" i="6"/>
  <c r="O18" i="6"/>
  <c r="O17" i="6"/>
  <c r="O16" i="6"/>
  <c r="O15" i="6"/>
  <c r="O14" i="6"/>
  <c r="O13" i="6"/>
  <c r="O12" i="6"/>
  <c r="BL19" i="6" l="1"/>
  <c r="BL33" i="6"/>
  <c r="BM21" i="6"/>
  <c r="BL12" i="6"/>
  <c r="BM34" i="6"/>
  <c r="BL20" i="6"/>
  <c r="BM29" i="6"/>
  <c r="BM17" i="6"/>
  <c r="BM19" i="6"/>
  <c r="BL24" i="6"/>
  <c r="BL22" i="6"/>
  <c r="BM22" i="6"/>
  <c r="BM31" i="6"/>
  <c r="BL28" i="6"/>
  <c r="BM14" i="6"/>
  <c r="BL18" i="6"/>
  <c r="BL16" i="6"/>
  <c r="BM16" i="6"/>
  <c r="BL26" i="6"/>
  <c r="BM30" i="6"/>
  <c r="BN31" i="6"/>
  <c r="BM33" i="6"/>
  <c r="BM32" i="6"/>
  <c r="BL23" i="6"/>
  <c r="BM23" i="6"/>
  <c r="BM12" i="6"/>
  <c r="BM24" i="6"/>
  <c r="BL13" i="6"/>
  <c r="BL32" i="6"/>
  <c r="BM13" i="6"/>
  <c r="BM25" i="6"/>
  <c r="BL27" i="6"/>
  <c r="BL17" i="6"/>
  <c r="BM26" i="6"/>
  <c r="BM15" i="6"/>
  <c r="BM27" i="6"/>
  <c r="BL31" i="6"/>
  <c r="BM28" i="6"/>
  <c r="BL34" i="6"/>
  <c r="BL21" i="6"/>
  <c r="BM11" i="6"/>
  <c r="BM18" i="6"/>
  <c r="BL25" i="6"/>
  <c r="BL15" i="6"/>
  <c r="BM20" i="6"/>
  <c r="BL29" i="6"/>
  <c r="AA27" i="7" l="1"/>
  <c r="AP27" i="7"/>
  <c r="AI27" i="7"/>
  <c r="AI15" i="7"/>
  <c r="AP15" i="7"/>
  <c r="AA15" i="7"/>
  <c r="AI26" i="7"/>
  <c r="AP26" i="7"/>
  <c r="AA26" i="7"/>
  <c r="AA13" i="7"/>
  <c r="AP13" i="7"/>
  <c r="AI13" i="7"/>
  <c r="AA14" i="7"/>
  <c r="AP14" i="7"/>
  <c r="AI14" i="7"/>
  <c r="AI25" i="7"/>
  <c r="AA25" i="7"/>
  <c r="AP25" i="7"/>
  <c r="AP12" i="7"/>
  <c r="AA12" i="7"/>
  <c r="AI12" i="7"/>
  <c r="AI11" i="7"/>
  <c r="AA11" i="7"/>
  <c r="AP11" i="7"/>
  <c r="AP33" i="7"/>
  <c r="AI33" i="7"/>
  <c r="AA33" i="7"/>
  <c r="AI32" i="7"/>
  <c r="AP32" i="7"/>
  <c r="AA32" i="7"/>
  <c r="AI20" i="7"/>
  <c r="AA20" i="7"/>
  <c r="AP20" i="7"/>
  <c r="AI34" i="7"/>
  <c r="AA34" i="7"/>
  <c r="AP34" i="7"/>
  <c r="AI24" i="7"/>
  <c r="AA24" i="7"/>
  <c r="AP24" i="7"/>
  <c r="AP22" i="7"/>
  <c r="AA22" i="7"/>
  <c r="AI22" i="7"/>
  <c r="AI19" i="7"/>
  <c r="AP19" i="7"/>
  <c r="AA19" i="7"/>
  <c r="AA18" i="7"/>
  <c r="AP18" i="7"/>
  <c r="AI18" i="7"/>
  <c r="AA23" i="7"/>
  <c r="AP23" i="7"/>
  <c r="AI23" i="7"/>
  <c r="AP31" i="7"/>
  <c r="AI31" i="7"/>
  <c r="AA31" i="7"/>
  <c r="AP30" i="7"/>
  <c r="AI30" i="7"/>
  <c r="AA30" i="7"/>
  <c r="AA29" i="7"/>
  <c r="AI29" i="7"/>
  <c r="AP29" i="7"/>
  <c r="AP17" i="7"/>
  <c r="AI17" i="7"/>
  <c r="AA17" i="7"/>
  <c r="AP21" i="7"/>
  <c r="AI21" i="7"/>
  <c r="AA21" i="7"/>
  <c r="AI28" i="7"/>
  <c r="AP28" i="7"/>
  <c r="AA28" i="7"/>
  <c r="AI16" i="7"/>
  <c r="AA16" i="7"/>
  <c r="AP16" i="7"/>
  <c r="Y26" i="3"/>
  <c r="BR34" i="7" l="1"/>
  <c r="BR33" i="7"/>
  <c r="AJ34" i="7"/>
  <c r="U11" i="7"/>
  <c r="AX24" i="7"/>
  <c r="AK33" i="7"/>
  <c r="AQ11" i="7"/>
  <c r="AQ17" i="7"/>
  <c r="AJ27" i="7"/>
  <c r="AQ34" i="7"/>
  <c r="AQ31" i="7"/>
  <c r="AX22" i="7"/>
  <c r="AX12" i="7"/>
  <c r="AX15" i="7"/>
  <c r="T20" i="7"/>
  <c r="BR20" i="7" s="1"/>
  <c r="AB19" i="7"/>
  <c r="AB23" i="7"/>
  <c r="AQ24" i="7"/>
  <c r="AK28" i="7"/>
  <c r="T27" i="7"/>
  <c r="BR27" i="7" s="1"/>
  <c r="AR27" i="7"/>
  <c r="AQ28" i="7"/>
  <c r="AX32" i="7"/>
  <c r="AJ30" i="7"/>
  <c r="AJ32" i="7"/>
  <c r="T31" i="7"/>
  <c r="BR31" i="7" s="1"/>
  <c r="AK29" i="7"/>
  <c r="AJ26" i="7"/>
  <c r="AJ22" i="7"/>
  <c r="AX18" i="7"/>
  <c r="AX16" i="7"/>
  <c r="AJ17" i="7"/>
  <c r="AJ29" i="7"/>
  <c r="AX33" i="7"/>
  <c r="AC13" i="7"/>
  <c r="AJ12" i="7"/>
  <c r="T11" i="7"/>
  <c r="BR11" i="7" s="1"/>
  <c r="T12" i="7"/>
  <c r="BR12" i="7" s="1"/>
  <c r="AX34" i="7"/>
  <c r="AJ23" i="7"/>
  <c r="AC21" i="7"/>
  <c r="AQ33" i="7"/>
  <c r="AC33" i="7"/>
  <c r="AX13" i="7"/>
  <c r="AC16" i="7"/>
  <c r="AJ20" i="7"/>
  <c r="T21" i="7"/>
  <c r="BR21" i="7" s="1"/>
  <c r="T22" i="7"/>
  <c r="BR22" i="7" s="1"/>
  <c r="T23" i="7"/>
  <c r="BR23" i="7" s="1"/>
  <c r="T24" i="7"/>
  <c r="BR24" i="7" s="1"/>
  <c r="BF26" i="7"/>
  <c r="T30" i="7"/>
  <c r="BR30" i="7" s="1"/>
  <c r="AC32" i="7"/>
  <c r="AJ31" i="7"/>
  <c r="AR30" i="7"/>
  <c r="AJ24" i="7"/>
  <c r="AX19" i="7"/>
  <c r="AQ19" i="7"/>
  <c r="U17" i="7"/>
  <c r="AX27" i="7"/>
  <c r="AR11" i="7"/>
  <c r="AK32" i="7"/>
  <c r="AX26" i="7"/>
  <c r="AB32" i="7"/>
  <c r="AX29" i="7"/>
  <c r="AX25" i="7"/>
  <c r="AX11" i="7"/>
  <c r="AQ13" i="7"/>
  <c r="AQ12" i="7"/>
  <c r="AX14" i="7"/>
  <c r="U16" i="7"/>
  <c r="T14" i="7"/>
  <c r="BR14" i="7" s="1"/>
  <c r="AJ18" i="7"/>
  <c r="AQ22" i="7"/>
  <c r="AQ25" i="7"/>
  <c r="AC31" i="7"/>
  <c r="T29" i="7"/>
  <c r="BR29" i="7" s="1"/>
  <c r="AJ28" i="7"/>
  <c r="U23" i="7"/>
  <c r="AX17" i="7"/>
  <c r="AK22" i="7"/>
  <c r="AR17" i="7"/>
  <c r="T13" i="7"/>
  <c r="BR13" i="7" s="1"/>
  <c r="AC11" i="7"/>
  <c r="AJ11" i="7"/>
  <c r="X30" i="3"/>
  <c r="P30" i="6"/>
  <c r="BN30" i="6" s="1"/>
  <c r="BH11" i="6"/>
  <c r="BH12" i="6"/>
  <c r="BH13" i="6"/>
  <c r="BH14" i="6"/>
  <c r="BH15" i="6"/>
  <c r="BH16" i="6"/>
  <c r="BH17" i="6"/>
  <c r="BH18" i="6"/>
  <c r="BH19" i="6"/>
  <c r="BH20" i="6"/>
  <c r="BH21" i="6"/>
  <c r="BH22" i="6"/>
  <c r="BH23" i="6"/>
  <c r="BH24" i="6"/>
  <c r="BH25" i="6"/>
  <c r="BH26" i="6"/>
  <c r="BH27" i="6"/>
  <c r="BH28" i="6"/>
  <c r="BH29" i="6"/>
  <c r="BH30" i="6"/>
  <c r="BH31" i="6"/>
  <c r="BH32" i="6"/>
  <c r="BH33" i="6"/>
  <c r="BH34" i="6"/>
  <c r="BA11" i="6"/>
  <c r="BA12" i="6"/>
  <c r="BA13" i="6"/>
  <c r="BA14" i="6"/>
  <c r="BA15" i="6"/>
  <c r="BA16" i="6"/>
  <c r="BA17" i="6"/>
  <c r="BA18" i="6"/>
  <c r="BA19" i="6"/>
  <c r="BA20" i="6"/>
  <c r="BA21" i="6"/>
  <c r="BA22" i="6"/>
  <c r="BA23" i="6"/>
  <c r="BA24" i="6"/>
  <c r="BA25" i="6"/>
  <c r="BA26" i="6"/>
  <c r="BA27" i="6"/>
  <c r="BA28" i="6"/>
  <c r="BA29" i="6"/>
  <c r="BA30" i="6"/>
  <c r="BA31" i="6"/>
  <c r="BA32" i="6"/>
  <c r="BA33" i="6"/>
  <c r="BA34" i="6"/>
  <c r="AT12" i="6"/>
  <c r="AT13" i="6"/>
  <c r="AT14" i="6"/>
  <c r="AT15" i="6"/>
  <c r="AT16" i="6"/>
  <c r="AT17" i="6"/>
  <c r="AT18" i="6"/>
  <c r="AT19" i="6"/>
  <c r="AT20" i="6"/>
  <c r="AT21" i="6"/>
  <c r="AT22" i="6"/>
  <c r="AT23" i="6"/>
  <c r="AT24" i="6"/>
  <c r="AT25" i="6"/>
  <c r="AT26" i="6"/>
  <c r="AT27" i="6"/>
  <c r="AT28" i="6"/>
  <c r="AT29" i="6"/>
  <c r="AT30" i="6"/>
  <c r="AT31" i="6"/>
  <c r="AT32" i="6"/>
  <c r="AT33" i="6"/>
  <c r="AT34" i="6"/>
  <c r="AM34" i="6"/>
  <c r="AT11" i="6"/>
  <c r="AM11" i="6"/>
  <c r="AM12" i="6"/>
  <c r="AM13" i="6"/>
  <c r="AM14" i="6"/>
  <c r="AM15" i="6"/>
  <c r="AM16" i="6"/>
  <c r="AM17" i="6"/>
  <c r="AM18" i="6"/>
  <c r="AM19" i="6"/>
  <c r="AM20" i="6"/>
  <c r="AM21" i="6"/>
  <c r="AM22" i="6"/>
  <c r="AM23" i="6"/>
  <c r="AM24" i="6"/>
  <c r="AM25" i="6"/>
  <c r="AM26" i="6"/>
  <c r="AM27" i="6"/>
  <c r="AM28" i="6"/>
  <c r="AM29" i="6"/>
  <c r="AM30" i="6"/>
  <c r="AM31" i="6"/>
  <c r="AM32" i="6"/>
  <c r="AM33" i="6"/>
  <c r="AF11" i="6"/>
  <c r="AF12" i="6"/>
  <c r="AF13" i="6"/>
  <c r="AF14" i="6"/>
  <c r="AF15" i="6"/>
  <c r="AF16" i="6"/>
  <c r="AF17" i="6"/>
  <c r="AF18" i="6"/>
  <c r="AF19" i="6"/>
  <c r="AF20" i="6"/>
  <c r="AF21" i="6"/>
  <c r="AF22" i="6"/>
  <c r="AF23" i="6"/>
  <c r="AF24" i="6"/>
  <c r="AF25" i="6"/>
  <c r="AF26" i="6"/>
  <c r="AF27" i="6"/>
  <c r="AF28" i="6"/>
  <c r="AF29" i="6"/>
  <c r="AF30" i="6"/>
  <c r="AF31" i="6"/>
  <c r="AF32" i="6"/>
  <c r="AF33" i="6"/>
  <c r="AF34" i="6"/>
  <c r="X11" i="6"/>
  <c r="X21" i="6"/>
  <c r="X23" i="6"/>
  <c r="X25" i="6"/>
  <c r="X27" i="6"/>
  <c r="X29" i="6"/>
  <c r="X31" i="6"/>
  <c r="X33" i="6"/>
  <c r="X12" i="6"/>
  <c r="X13" i="6"/>
  <c r="X14" i="6"/>
  <c r="X15" i="6"/>
  <c r="X16" i="6"/>
  <c r="X17" i="6"/>
  <c r="X18" i="6"/>
  <c r="X19" i="6"/>
  <c r="X20" i="6"/>
  <c r="X22" i="6"/>
  <c r="X24" i="6"/>
  <c r="X26" i="6"/>
  <c r="X28" i="6"/>
  <c r="X30" i="6"/>
  <c r="X32" i="6"/>
  <c r="X34" i="6"/>
  <c r="P11" i="6"/>
  <c r="BN11" i="6" s="1"/>
  <c r="P12" i="6"/>
  <c r="BN12" i="6" s="1"/>
  <c r="P13" i="6"/>
  <c r="BN13" i="6" s="1"/>
  <c r="P14" i="6"/>
  <c r="BN14" i="6" s="1"/>
  <c r="P15" i="6"/>
  <c r="BN15" i="6" s="1"/>
  <c r="P16" i="6"/>
  <c r="BN16" i="6" s="1"/>
  <c r="P17" i="6"/>
  <c r="BN17" i="6" s="1"/>
  <c r="P18" i="6"/>
  <c r="BN18" i="6" s="1"/>
  <c r="P19" i="6"/>
  <c r="BN19" i="6" s="1"/>
  <c r="P20" i="6"/>
  <c r="BN20" i="6" s="1"/>
  <c r="P21" i="6"/>
  <c r="BN21" i="6" s="1"/>
  <c r="P22" i="6"/>
  <c r="BN22" i="6" s="1"/>
  <c r="P23" i="6"/>
  <c r="BN23" i="6" s="1"/>
  <c r="P24" i="6"/>
  <c r="BN24" i="6" s="1"/>
  <c r="P25" i="6"/>
  <c r="BN25" i="6" s="1"/>
  <c r="P26" i="6"/>
  <c r="BN26" i="6" s="1"/>
  <c r="P27" i="6"/>
  <c r="BN27" i="6" s="1"/>
  <c r="P28" i="6"/>
  <c r="BN28" i="6" s="1"/>
  <c r="P29" i="6"/>
  <c r="BN29" i="6" s="1"/>
  <c r="J17" i="3"/>
  <c r="J12" i="3"/>
  <c r="J33" i="3"/>
  <c r="J28" i="3"/>
  <c r="AB29" i="3"/>
  <c r="J25" i="3"/>
  <c r="J36" i="3"/>
  <c r="J20" i="3"/>
  <c r="X28" i="3"/>
  <c r="AA29" i="3"/>
  <c r="J37" i="3"/>
  <c r="J29" i="3"/>
  <c r="J21" i="3"/>
  <c r="J13" i="3"/>
  <c r="J32" i="3"/>
  <c r="J24" i="3"/>
  <c r="J16" i="3"/>
  <c r="X29" i="3"/>
  <c r="AB30" i="3"/>
  <c r="AA30" i="3"/>
  <c r="Y28" i="3"/>
  <c r="J39" i="3"/>
  <c r="J35" i="3"/>
  <c r="J31" i="3"/>
  <c r="J27" i="3"/>
  <c r="J23" i="3"/>
  <c r="J19" i="3"/>
  <c r="J15" i="3"/>
  <c r="J38" i="3"/>
  <c r="J34" i="3"/>
  <c r="J30" i="3"/>
  <c r="J26" i="3"/>
  <c r="J22" i="3"/>
  <c r="J18" i="3"/>
  <c r="J14" i="3"/>
  <c r="J11" i="3"/>
  <c r="X27" i="3"/>
  <c r="X26" i="3"/>
  <c r="Z30" i="3"/>
  <c r="Z29" i="3"/>
  <c r="Y30" i="3"/>
  <c r="Y29" i="3"/>
  <c r="Y27" i="3"/>
  <c r="J39" i="6"/>
  <c r="CG30" i="6"/>
  <c r="CD27" i="6"/>
  <c r="CD29" i="6"/>
  <c r="J30" i="6"/>
  <c r="J11" i="6"/>
  <c r="J13" i="6"/>
  <c r="J15" i="6"/>
  <c r="J17" i="6"/>
  <c r="J19" i="6"/>
  <c r="J21" i="6"/>
  <c r="J23" i="6"/>
  <c r="J25" i="6"/>
  <c r="CE26" i="6"/>
  <c r="CE27" i="6"/>
  <c r="CE28" i="6"/>
  <c r="CE29" i="6"/>
  <c r="CD30" i="6"/>
  <c r="CH30" i="6"/>
  <c r="J32" i="6"/>
  <c r="J34" i="6"/>
  <c r="J36" i="6"/>
  <c r="J38" i="6"/>
  <c r="CH29" i="6"/>
  <c r="CD26" i="6"/>
  <c r="CD28" i="6"/>
  <c r="CF29" i="6"/>
  <c r="CE30" i="6"/>
  <c r="J12" i="6"/>
  <c r="J14" i="6"/>
  <c r="J16" i="6"/>
  <c r="J18" i="6"/>
  <c r="J20" i="6"/>
  <c r="J22" i="6"/>
  <c r="J24" i="6"/>
  <c r="J26" i="6"/>
  <c r="J27" i="6"/>
  <c r="J28" i="6"/>
  <c r="J29" i="6"/>
  <c r="CG29" i="6"/>
  <c r="CF30" i="6"/>
  <c r="J31" i="6"/>
  <c r="J33" i="6"/>
  <c r="J35" i="6"/>
  <c r="J37" i="6"/>
  <c r="T18" i="7" l="1"/>
  <c r="BR18" i="7" s="1"/>
  <c r="U19" i="7"/>
  <c r="AQ16" i="7"/>
  <c r="AC14" i="7"/>
  <c r="AB26" i="7"/>
  <c r="AR15" i="7"/>
  <c r="AJ15" i="7"/>
  <c r="AX28" i="7"/>
  <c r="AQ15" i="7"/>
  <c r="AQ14" i="7"/>
  <c r="AJ21" i="7"/>
  <c r="AQ30" i="7"/>
  <c r="AX23" i="7"/>
  <c r="AX30" i="7"/>
  <c r="BF19" i="7"/>
  <c r="T17" i="7"/>
  <c r="BR17" i="7" s="1"/>
  <c r="AQ29" i="7"/>
  <c r="T19" i="7"/>
  <c r="BR19" i="7" s="1"/>
  <c r="T26" i="7"/>
  <c r="BR26" i="7" s="1"/>
  <c r="AQ26" i="7"/>
  <c r="T25" i="7"/>
  <c r="BR25" i="7" s="1"/>
  <c r="AR25" i="7"/>
  <c r="AQ23" i="7"/>
  <c r="BS23" i="7" s="1"/>
  <c r="AQ18" i="7"/>
  <c r="AQ21" i="7"/>
  <c r="U31" i="7"/>
  <c r="AB17" i="7"/>
  <c r="AC18" i="7"/>
  <c r="AX31" i="7"/>
  <c r="AJ19" i="7"/>
  <c r="BS19" i="7" s="1"/>
  <c r="U20" i="7"/>
  <c r="AQ27" i="7"/>
  <c r="AQ20" i="7"/>
  <c r="AQ32" i="7"/>
  <c r="AJ14" i="7"/>
  <c r="T16" i="7"/>
  <c r="BR16" i="7" s="1"/>
  <c r="AR14" i="7"/>
  <c r="AJ16" i="7"/>
  <c r="T15" i="7"/>
  <c r="BR15" i="7" s="1"/>
  <c r="AJ13" i="7"/>
  <c r="AX20" i="7"/>
  <c r="AY26" i="7"/>
  <c r="AR24" i="7"/>
  <c r="BF18" i="7"/>
  <c r="AX21" i="7"/>
  <c r="T28" i="7"/>
  <c r="BR28" i="7" s="1"/>
  <c r="BF34" i="7"/>
  <c r="AJ25" i="7"/>
  <c r="AB31" i="7"/>
  <c r="AB29" i="7"/>
  <c r="AC15" i="7"/>
  <c r="T32" i="7"/>
  <c r="BR32" i="7" s="1"/>
  <c r="AK14" i="7"/>
  <c r="AR33" i="7"/>
  <c r="AJ33" i="7"/>
  <c r="BF11" i="7"/>
  <c r="AK31" i="7"/>
  <c r="AB28" i="7"/>
  <c r="AC28" i="7"/>
  <c r="AK19" i="7"/>
  <c r="BF12" i="7"/>
  <c r="AY13" i="7"/>
  <c r="AK13" i="7"/>
  <c r="AK25" i="7"/>
  <c r="AK15" i="7"/>
  <c r="AR28" i="7"/>
  <c r="AY21" i="7"/>
  <c r="U27" i="7"/>
  <c r="AB21" i="7"/>
  <c r="AY19" i="7"/>
  <c r="AK12" i="7"/>
  <c r="AK11" i="7"/>
  <c r="AK21" i="7"/>
  <c r="AK27" i="7"/>
  <c r="U25" i="7"/>
  <c r="AY27" i="7"/>
  <c r="AR31" i="7"/>
  <c r="AY31" i="7"/>
  <c r="AR32" i="7"/>
  <c r="AC23" i="7"/>
  <c r="AY16" i="7"/>
  <c r="AK34" i="7"/>
  <c r="AY34" i="7"/>
  <c r="AY14" i="7"/>
  <c r="BF27" i="7"/>
  <c r="AB25" i="7"/>
  <c r="BF24" i="7"/>
  <c r="AB22" i="7"/>
  <c r="AK24" i="7"/>
  <c r="AC22" i="7"/>
  <c r="AC19" i="7"/>
  <c r="AB20" i="7"/>
  <c r="U18" i="7"/>
  <c r="AB15" i="7"/>
  <c r="AB12" i="7"/>
  <c r="AC29" i="7"/>
  <c r="U22" i="7"/>
  <c r="AC34" i="7"/>
  <c r="AB16" i="7"/>
  <c r="BF29" i="7"/>
  <c r="AR34" i="7"/>
  <c r="AY28" i="7"/>
  <c r="U13" i="7"/>
  <c r="AC12" i="7"/>
  <c r="AY12" i="7"/>
  <c r="AY29" i="7"/>
  <c r="AY17" i="7"/>
  <c r="BF16" i="7"/>
  <c r="AY25" i="7"/>
  <c r="AY32" i="7"/>
  <c r="AY30" i="7"/>
  <c r="AC26" i="7"/>
  <c r="BF17" i="7"/>
  <c r="AC20" i="7"/>
  <c r="BF14" i="7"/>
  <c r="AK30" i="7"/>
  <c r="AY11" i="7"/>
  <c r="AR12" i="7"/>
  <c r="U12" i="7"/>
  <c r="BS12" i="7" s="1"/>
  <c r="AC17" i="7"/>
  <c r="U29" i="7"/>
  <c r="AR29" i="7"/>
  <c r="BF23" i="7"/>
  <c r="AR22" i="7"/>
  <c r="AK18" i="7"/>
  <c r="AY15" i="7"/>
  <c r="BF13" i="7"/>
  <c r="U24" i="7"/>
  <c r="AY33" i="7"/>
  <c r="AR23" i="7"/>
  <c r="U26" i="7"/>
  <c r="AR13" i="7"/>
  <c r="BF31" i="7"/>
  <c r="AK17" i="7"/>
  <c r="U14" i="7"/>
  <c r="AB18" i="7"/>
  <c r="AC25" i="7"/>
  <c r="U21" i="7"/>
  <c r="AY23" i="7"/>
  <c r="BF28" i="7"/>
  <c r="AC30" i="7"/>
  <c r="BS32" i="7"/>
  <c r="AB30" i="7"/>
  <c r="BF21" i="7"/>
  <c r="AC24" i="7"/>
  <c r="AR16" i="7"/>
  <c r="AB13" i="7"/>
  <c r="BF32" i="7"/>
  <c r="AY24" i="7"/>
  <c r="AB33" i="7"/>
  <c r="BF30" i="7"/>
  <c r="BF33" i="7"/>
  <c r="AB27" i="7"/>
  <c r="BF25" i="7"/>
  <c r="AC27" i="7"/>
  <c r="AR26" i="7"/>
  <c r="AB24" i="7"/>
  <c r="BF22" i="7"/>
  <c r="AR21" i="7"/>
  <c r="AK23" i="7"/>
  <c r="AK20" i="7"/>
  <c r="AR19" i="7"/>
  <c r="AR18" i="7"/>
  <c r="AR20" i="7"/>
  <c r="BF20" i="7"/>
  <c r="AY18" i="7"/>
  <c r="U15" i="7"/>
  <c r="AK16" i="7"/>
  <c r="BF15" i="7"/>
  <c r="AB14" i="7"/>
  <c r="AB11" i="7"/>
  <c r="BS11" i="7" s="1"/>
  <c r="AY22" i="7"/>
  <c r="U28" i="7"/>
  <c r="AB34" i="7"/>
  <c r="BS34" i="7" s="1"/>
  <c r="U30" i="7"/>
  <c r="AK26" i="7"/>
  <c r="AY20" i="7"/>
  <c r="BS17" i="7"/>
  <c r="BG32" i="7"/>
  <c r="AD31" i="7"/>
  <c r="BG33" i="7"/>
  <c r="BG30" i="7"/>
  <c r="BN13" i="7"/>
  <c r="BG12" i="7"/>
  <c r="AZ14" i="7"/>
  <c r="P14" i="7"/>
  <c r="AS14" i="7"/>
  <c r="BG21" i="7"/>
  <c r="BG28" i="7"/>
  <c r="P37" i="7"/>
  <c r="P33" i="7"/>
  <c r="CN29" i="7"/>
  <c r="P31" i="7"/>
  <c r="P29" i="7"/>
  <c r="P27" i="7"/>
  <c r="P24" i="7"/>
  <c r="CM29" i="7"/>
  <c r="CJ28" i="7"/>
  <c r="P18" i="7"/>
  <c r="P11" i="7"/>
  <c r="AS11" i="7"/>
  <c r="AL13" i="7"/>
  <c r="AZ15" i="7"/>
  <c r="BN15" i="7"/>
  <c r="BG24" i="7"/>
  <c r="AD16" i="7"/>
  <c r="AS16" i="7"/>
  <c r="AD18" i="7"/>
  <c r="AS18" i="7"/>
  <c r="AS20" i="7"/>
  <c r="AD20" i="7"/>
  <c r="AZ21" i="7"/>
  <c r="AZ23" i="7"/>
  <c r="AZ25" i="7"/>
  <c r="BN33" i="7"/>
  <c r="BN22" i="7"/>
  <c r="AZ12" i="7"/>
  <c r="P12" i="7"/>
  <c r="AS12" i="7"/>
  <c r="AL14" i="7"/>
  <c r="BG23" i="7"/>
  <c r="P38" i="7"/>
  <c r="P34" i="7"/>
  <c r="P30" i="7"/>
  <c r="P32" i="7"/>
  <c r="CK29" i="7"/>
  <c r="CK27" i="7"/>
  <c r="P25" i="7"/>
  <c r="P21" i="7"/>
  <c r="AZ11" i="7"/>
  <c r="CL30" i="7"/>
  <c r="P19" i="7"/>
  <c r="P15" i="7"/>
  <c r="BN12" i="7"/>
  <c r="V13" i="7"/>
  <c r="AD13" i="7"/>
  <c r="BG15" i="7"/>
  <c r="AL15" i="7"/>
  <c r="BG17" i="7"/>
  <c r="BG26" i="7"/>
  <c r="AD17" i="7"/>
  <c r="AS17" i="7"/>
  <c r="AD19" i="7"/>
  <c r="AS19" i="7"/>
  <c r="AZ20" i="7"/>
  <c r="AZ22" i="7"/>
  <c r="AZ24" i="7"/>
  <c r="AZ26" i="7"/>
  <c r="AZ28" i="7"/>
  <c r="AZ34" i="7"/>
  <c r="AZ16" i="7"/>
  <c r="AZ17" i="7"/>
  <c r="AZ18" i="7"/>
  <c r="AZ19" i="7"/>
  <c r="BN23" i="7"/>
  <c r="BN30" i="7"/>
  <c r="BG29" i="7"/>
  <c r="AS29" i="7"/>
  <c r="BG31" i="7"/>
  <c r="AS31" i="7"/>
  <c r="BG34" i="7"/>
  <c r="AL31" i="7"/>
  <c r="BG27" i="7"/>
  <c r="BN11" i="7"/>
  <c r="AL12" i="7"/>
  <c r="V14" i="7"/>
  <c r="AD14" i="7"/>
  <c r="BG16" i="7"/>
  <c r="BG25" i="7"/>
  <c r="P39" i="7"/>
  <c r="P35" i="7"/>
  <c r="CK30" i="7"/>
  <c r="CJ29" i="7"/>
  <c r="CJ30" i="7"/>
  <c r="P28" i="7"/>
  <c r="P26" i="7"/>
  <c r="P22" i="7"/>
  <c r="BG11" i="7"/>
  <c r="P20" i="7"/>
  <c r="P16" i="7"/>
  <c r="AD11" i="7"/>
  <c r="BG13" i="7"/>
  <c r="BN14" i="7"/>
  <c r="V15" i="7"/>
  <c r="BG19" i="7"/>
  <c r="BN29" i="7"/>
  <c r="AL16" i="7"/>
  <c r="BN17" i="7"/>
  <c r="AL18" i="7"/>
  <c r="BN19" i="7"/>
  <c r="AL20" i="7"/>
  <c r="V21" i="7"/>
  <c r="V23" i="7"/>
  <c r="V25" i="7"/>
  <c r="BN27" i="7"/>
  <c r="BG20" i="7"/>
  <c r="BN24" i="7"/>
  <c r="V12" i="7"/>
  <c r="AD12" i="7"/>
  <c r="BG14" i="7"/>
  <c r="BG18" i="7"/>
  <c r="AZ27" i="7"/>
  <c r="P36" i="7"/>
  <c r="CM30" i="7"/>
  <c r="CL29" i="7"/>
  <c r="CN30" i="7"/>
  <c r="CK28" i="7"/>
  <c r="CK26" i="7"/>
  <c r="P23" i="7"/>
  <c r="CJ27" i="7"/>
  <c r="V11" i="7"/>
  <c r="CJ26" i="7"/>
  <c r="P17" i="7"/>
  <c r="AL11" i="7"/>
  <c r="AZ13" i="7"/>
  <c r="P13" i="7"/>
  <c r="AS13" i="7"/>
  <c r="AS15" i="7"/>
  <c r="AD15" i="7"/>
  <c r="BG22" i="7"/>
  <c r="BN16" i="7"/>
  <c r="AL17" i="7"/>
  <c r="BN18" i="7"/>
  <c r="AL19" i="7"/>
  <c r="BN20" i="7"/>
  <c r="V22" i="7"/>
  <c r="V24" i="7"/>
  <c r="V26" i="7"/>
  <c r="V28" i="7"/>
  <c r="AZ30" i="7"/>
  <c r="V16" i="7"/>
  <c r="V17" i="7"/>
  <c r="V18" i="7"/>
  <c r="V19" i="7"/>
  <c r="V20" i="7"/>
  <c r="BN26" i="7"/>
  <c r="AZ33" i="7"/>
  <c r="AD29" i="7"/>
  <c r="V30" i="7"/>
  <c r="BN31" i="7"/>
  <c r="AL32" i="7"/>
  <c r="AL30" i="7"/>
  <c r="AL33" i="7"/>
  <c r="AL34" i="7"/>
  <c r="AS32" i="7"/>
  <c r="AS30" i="7"/>
  <c r="AS34" i="7"/>
  <c r="BN25" i="7"/>
  <c r="BN28" i="7"/>
  <c r="AD21" i="7"/>
  <c r="AS21" i="7"/>
  <c r="AL22" i="7"/>
  <c r="AD23" i="7"/>
  <c r="AS23" i="7"/>
  <c r="AL24" i="7"/>
  <c r="AD27" i="7"/>
  <c r="AS27" i="7"/>
  <c r="AD34" i="7"/>
  <c r="AD25" i="7"/>
  <c r="AS25" i="7"/>
  <c r="AL26" i="7"/>
  <c r="AD28" i="7"/>
  <c r="AZ29" i="7"/>
  <c r="AL29" i="7"/>
  <c r="BN32" i="7"/>
  <c r="AD30" i="7"/>
  <c r="AZ32" i="7"/>
  <c r="AS33" i="7"/>
  <c r="BN21" i="7"/>
  <c r="V27" i="7"/>
  <c r="BN34" i="7"/>
  <c r="AL21" i="7"/>
  <c r="AD22" i="7"/>
  <c r="AS22" i="7"/>
  <c r="AL23" i="7"/>
  <c r="AD24" i="7"/>
  <c r="AS24" i="7"/>
  <c r="AL27" i="7"/>
  <c r="AL28" i="7"/>
  <c r="AD33" i="7"/>
  <c r="AL25" i="7"/>
  <c r="AD26" i="7"/>
  <c r="AS26" i="7"/>
  <c r="AS28" i="7"/>
  <c r="V29" i="7"/>
  <c r="AZ31" i="7"/>
  <c r="AD32" i="7"/>
  <c r="Q30" i="6"/>
  <c r="BO30" i="6" s="1"/>
  <c r="BO32" i="6"/>
  <c r="BO31" i="6"/>
  <c r="BO34" i="6"/>
  <c r="BO33" i="6"/>
  <c r="Q29" i="6"/>
  <c r="BO29" i="6" s="1"/>
  <c r="Q24" i="6"/>
  <c r="BO24" i="6" s="1"/>
  <c r="Q16" i="6"/>
  <c r="BO16" i="6" s="1"/>
  <c r="Q25" i="6"/>
  <c r="BO25" i="6" s="1"/>
  <c r="Q21" i="6"/>
  <c r="BO21" i="6" s="1"/>
  <c r="Q17" i="6"/>
  <c r="BO17" i="6" s="1"/>
  <c r="Q13" i="6"/>
  <c r="BO13" i="6" s="1"/>
  <c r="Q27" i="6"/>
  <c r="BO27" i="6" s="1"/>
  <c r="Q20" i="6"/>
  <c r="BO20" i="6" s="1"/>
  <c r="Q12" i="6"/>
  <c r="BO12" i="6" s="1"/>
  <c r="Q28" i="6"/>
  <c r="BO28" i="6" s="1"/>
  <c r="Q26" i="6"/>
  <c r="BO26" i="6" s="1"/>
  <c r="Q22" i="6"/>
  <c r="BO22" i="6" s="1"/>
  <c r="Q18" i="6"/>
  <c r="BO18" i="6" s="1"/>
  <c r="Q14" i="6"/>
  <c r="BO14" i="6" s="1"/>
  <c r="Q23" i="6"/>
  <c r="BO23" i="6" s="1"/>
  <c r="Q19" i="6"/>
  <c r="BO19" i="6" s="1"/>
  <c r="Q15" i="6"/>
  <c r="BO15" i="6" s="1"/>
  <c r="Q11" i="6"/>
  <c r="BO11" i="6" s="1"/>
  <c r="BS26" i="7" l="1"/>
  <c r="BS31" i="7"/>
  <c r="BS20" i="7"/>
  <c r="BS16" i="7"/>
  <c r="BS29" i="7"/>
  <c r="BS27" i="7"/>
  <c r="BS33" i="7"/>
  <c r="BS15" i="7"/>
  <c r="BS28" i="7"/>
  <c r="BT34" i="7"/>
  <c r="BS30" i="7"/>
  <c r="BT31" i="7"/>
  <c r="BT32" i="7"/>
  <c r="BT29" i="7"/>
  <c r="BT27" i="7"/>
  <c r="BT26" i="7"/>
  <c r="BT19" i="7"/>
  <c r="BS22" i="7"/>
  <c r="BT21" i="7"/>
  <c r="BT14" i="7"/>
  <c r="BT17" i="7"/>
  <c r="BT15" i="7"/>
  <c r="BT25" i="7"/>
  <c r="BT22" i="7"/>
  <c r="BT33" i="7"/>
  <c r="BU32" i="7"/>
  <c r="BS25" i="7"/>
  <c r="BS24" i="7"/>
  <c r="W26" i="7"/>
  <c r="BU26" i="7" s="1"/>
  <c r="BT12" i="7"/>
  <c r="W30" i="7"/>
  <c r="BU30" i="7" s="1"/>
  <c r="BT30" i="7"/>
  <c r="BT20" i="7"/>
  <c r="BT18" i="7"/>
  <c r="BT16" i="7"/>
  <c r="BT28" i="7"/>
  <c r="BT24" i="7"/>
  <c r="W17" i="7"/>
  <c r="BU17" i="7" s="1"/>
  <c r="BT11" i="7"/>
  <c r="W23" i="7"/>
  <c r="BU23" i="7" s="1"/>
  <c r="BT23" i="7"/>
  <c r="W28" i="7"/>
  <c r="BU28" i="7" s="1"/>
  <c r="BT13" i="7"/>
  <c r="BS21" i="7"/>
  <c r="BS18" i="7"/>
  <c r="BS14" i="7"/>
  <c r="BS13" i="7"/>
  <c r="BU33" i="7"/>
  <c r="BU34" i="7"/>
  <c r="W13" i="7"/>
  <c r="BU13" i="7" s="1"/>
  <c r="W16" i="7"/>
  <c r="BU16" i="7" s="1"/>
  <c r="W19" i="7"/>
  <c r="BU19" i="7" s="1"/>
  <c r="W25" i="7"/>
  <c r="BU25" i="7" s="1"/>
  <c r="W12" i="7"/>
  <c r="BU12" i="7" s="1"/>
  <c r="W11" i="7"/>
  <c r="BU11" i="7" s="1"/>
  <c r="W24" i="7"/>
  <c r="BU24" i="7" s="1"/>
  <c r="W29" i="7"/>
  <c r="BU29" i="7" s="1"/>
  <c r="W14" i="7"/>
  <c r="BU14" i="7" s="1"/>
  <c r="BU31" i="7"/>
  <c r="W20" i="7"/>
  <c r="BU20" i="7" s="1"/>
  <c r="W22" i="7"/>
  <c r="BU22" i="7" s="1"/>
  <c r="W15" i="7"/>
  <c r="BU15" i="7" s="1"/>
  <c r="W21" i="7"/>
  <c r="BU21" i="7" s="1"/>
  <c r="W18" i="7"/>
  <c r="BU18" i="7" s="1"/>
  <c r="W27" i="7"/>
  <c r="BU27" i="7" s="1"/>
  <c r="N6" i="1" l="1"/>
</calcChain>
</file>

<file path=xl/sharedStrings.xml><?xml version="1.0" encoding="utf-8"?>
<sst xmlns="http://schemas.openxmlformats.org/spreadsheetml/2006/main" count="404" uniqueCount="180">
  <si>
    <t>вариант</t>
  </si>
  <si>
    <t>Всего по перечисленным видам деятельности</t>
  </si>
  <si>
    <t>№</t>
  </si>
  <si>
    <t>Занятие №</t>
  </si>
  <si>
    <t>группа</t>
  </si>
  <si>
    <t>студент</t>
  </si>
  <si>
    <t>Авторизовать файл:</t>
  </si>
  <si>
    <t xml:space="preserve"> - сохранить файл, дав ему название по шаблону: &lt;Группа_без_тире&gt; &lt;номер_занятия_двумя_цифрами&gt; &lt;ФамилияИО&gt;</t>
  </si>
  <si>
    <t xml:space="preserve"> - исправить внутри файла группу и фамилию</t>
  </si>
  <si>
    <t>Тема:</t>
  </si>
  <si>
    <t>Задачи:</t>
  </si>
  <si>
    <t>Повторение бакалавриата</t>
  </si>
  <si>
    <t>[Обычная] модель регрессии</t>
  </si>
  <si>
    <t xml:space="preserve"> - определение оптимальной размерности задачи</t>
  </si>
  <si>
    <t>В качестве исходных данных взять результат предыдущей работы (пять рядов макроэкономических показателей с прогнозами (по среднему) ) - рис.1.</t>
  </si>
  <si>
    <t xml:space="preserve"> - средства построения регрессионной модели в MS Excel</t>
  </si>
  <si>
    <t>Средства построения регрессионной модели в MS Excel</t>
  </si>
  <si>
    <t>ССЧ</t>
  </si>
  <si>
    <t>Графически (корреляционное поле)</t>
  </si>
  <si>
    <r>
      <t xml:space="preserve">Построить корреляционное поле (точечную диаграмму) ВВП с каждым из прочих рядов (начиная с ВДС) - </t>
    </r>
    <r>
      <rPr>
        <b/>
        <sz val="11"/>
        <color theme="1"/>
        <rFont val="Calibri"/>
        <family val="2"/>
        <charset val="204"/>
        <scheme val="minor"/>
      </rPr>
      <t>рис.2</t>
    </r>
    <r>
      <rPr>
        <sz val="11"/>
        <color theme="1"/>
        <rFont val="Calibri"/>
        <family val="2"/>
        <charset val="204"/>
        <scheme val="minor"/>
      </rPr>
      <t>.</t>
    </r>
  </si>
  <si>
    <t>На диаграмму выводятся только фактические данные</t>
  </si>
  <si>
    <t>На рис.2 показана зависимость ВДС от ВВП. Поэтому для выявления обратной зависимости ВВП от ВДС надо (мысленно) повернуть график по линии биссектрисы 1 квадранта.</t>
  </si>
  <si>
    <t xml:space="preserve">Используя панель рисования (Вставка - Фигуры), нарисовать (корреляционное) облако и линию регрессии (как длинную ось его). </t>
  </si>
  <si>
    <r>
      <t xml:space="preserve">Сделать вывод о виде и силе связи (регрессии) - </t>
    </r>
    <r>
      <rPr>
        <b/>
        <sz val="11"/>
        <color theme="1"/>
        <rFont val="Calibri"/>
        <family val="2"/>
        <charset val="204"/>
        <scheme val="minor"/>
      </rPr>
      <t>рис.3</t>
    </r>
    <r>
      <rPr>
        <sz val="11"/>
        <color theme="1"/>
        <rFont val="Calibri"/>
        <family val="2"/>
        <charset val="204"/>
        <scheme val="minor"/>
      </rPr>
      <t>.</t>
    </r>
  </si>
  <si>
    <t>Если новый ряд Х короче (по фактическим данным) предыдущего - сократить диапазон данных диаграммы.</t>
  </si>
  <si>
    <r>
      <t xml:space="preserve">(Активировав диаграмму кликом по рамке) Перетащить исходный ряд Х (ВДС) на следующий ряд. Для этого ряда проделать аналогичную работу - </t>
    </r>
    <r>
      <rPr>
        <b/>
        <sz val="11"/>
        <color theme="1"/>
        <rFont val="Calibri"/>
        <family val="2"/>
        <charset val="204"/>
        <scheme val="minor"/>
      </rPr>
      <t>рис.4-5</t>
    </r>
    <r>
      <rPr>
        <sz val="11"/>
        <color theme="1"/>
        <rFont val="Calibri"/>
        <family val="2"/>
        <charset val="204"/>
        <scheme val="minor"/>
      </rPr>
      <t>.</t>
    </r>
  </si>
  <si>
    <t>Достоинством такого подхода является наглядность (вида и силы) регрессии при наличии одного фактора. Если рядов много, требуется [математическая] формализация.</t>
  </si>
  <si>
    <t xml:space="preserve"> - [обычная] модель [линейной] регрессии</t>
  </si>
  <si>
    <r>
      <t xml:space="preserve">Т.к. корреляционные облака, скорее всего, покажут возможность построения </t>
    </r>
    <r>
      <rPr>
        <u/>
        <sz val="11"/>
        <color rgb="FF7030A0"/>
        <rFont val="Calibri"/>
        <family val="2"/>
        <charset val="204"/>
        <scheme val="minor"/>
      </rPr>
      <t>линейной</t>
    </r>
    <r>
      <rPr>
        <sz val="11"/>
        <color rgb="FF7030A0"/>
        <rFont val="Calibri"/>
        <family val="2"/>
        <charset val="204"/>
        <scheme val="minor"/>
      </rPr>
      <t xml:space="preserve"> регрессии, то и будем её строить.</t>
    </r>
  </si>
  <si>
    <t>Перестроить таблицу исходных данных (рис.1) в факторную таблицу, перенеся время в конец в качестве ещё одного фактора [времени].</t>
  </si>
  <si>
    <t>Базой регрессии будет наибольший общий диапазон исходных данных (без прогнозов).</t>
  </si>
  <si>
    <r>
      <t xml:space="preserve">Используя Меню-Данные-АнализДанных-Регрессия, получить ВыводИтогов регрессионного анализа - </t>
    </r>
    <r>
      <rPr>
        <b/>
        <sz val="11"/>
        <color theme="1"/>
        <rFont val="Calibri"/>
        <family val="2"/>
        <charset val="204"/>
        <scheme val="minor"/>
      </rPr>
      <t>рис.6</t>
    </r>
    <r>
      <rPr>
        <sz val="11"/>
        <color theme="1"/>
        <rFont val="Calibri"/>
        <family val="2"/>
        <charset val="204"/>
        <scheme val="minor"/>
      </rPr>
      <t>.</t>
    </r>
  </si>
  <si>
    <r>
      <t xml:space="preserve">На основе ВыводаИтогов записать регрессионное уравнение, его интерпретацию и оценить точность модели - </t>
    </r>
    <r>
      <rPr>
        <b/>
        <sz val="11"/>
        <color theme="1"/>
        <rFont val="Calibri"/>
        <family val="2"/>
        <charset val="204"/>
        <scheme val="minor"/>
      </rPr>
      <t>рис.7</t>
    </r>
    <r>
      <rPr>
        <sz val="11"/>
        <color theme="1"/>
        <rFont val="Calibri"/>
        <family val="2"/>
        <charset val="204"/>
        <scheme val="minor"/>
      </rPr>
      <t>.</t>
    </r>
  </si>
  <si>
    <t>Рассчитать регрессионные значения:</t>
  </si>
  <si>
    <t>Достоинство - интерпретация (параметры) модели сохранена в ячейке</t>
  </si>
  <si>
    <r>
      <t xml:space="preserve"> - непосредственно по уравнению регрессии - </t>
    </r>
    <r>
      <rPr>
        <b/>
        <sz val="11"/>
        <color theme="1"/>
        <rFont val="Calibri"/>
        <family val="2"/>
        <charset val="204"/>
        <scheme val="minor"/>
      </rPr>
      <t>рис.9</t>
    </r>
    <r>
      <rPr>
        <sz val="11"/>
        <color theme="1"/>
        <rFont val="Calibri"/>
        <family val="2"/>
        <charset val="204"/>
        <scheme val="minor"/>
      </rPr>
      <t>.</t>
    </r>
  </si>
  <si>
    <r>
      <t xml:space="preserve">Используя ф. ИНДЕКС(ЛИНЕЙН()), получить основные показатели из Вывода Итогов - </t>
    </r>
    <r>
      <rPr>
        <b/>
        <sz val="11"/>
        <color theme="1"/>
        <rFont val="Calibri"/>
        <family val="2"/>
        <charset val="204"/>
        <scheme val="minor"/>
      </rPr>
      <t>рис.8</t>
    </r>
    <r>
      <rPr>
        <sz val="11"/>
        <color theme="1"/>
        <rFont val="Calibri"/>
        <family val="2"/>
        <charset val="204"/>
        <scheme val="minor"/>
      </rPr>
      <t>.</t>
    </r>
  </si>
  <si>
    <r>
      <t xml:space="preserve"> - через ссылки на рассчитанные параметры, используя ф. СУММПРОИЗВ(ТРАНСП();) - </t>
    </r>
    <r>
      <rPr>
        <b/>
        <sz val="11"/>
        <color theme="1"/>
        <rFont val="Calibri"/>
        <family val="2"/>
        <charset val="204"/>
        <scheme val="minor"/>
      </rPr>
      <t>рис.10</t>
    </r>
    <r>
      <rPr>
        <sz val="11"/>
        <color theme="1"/>
        <rFont val="Calibri"/>
        <family val="2"/>
        <charset val="204"/>
        <scheme val="minor"/>
      </rPr>
      <t>.</t>
    </r>
  </si>
  <si>
    <t>Завершение ввода - Ctrl+Shift+Enter</t>
  </si>
  <si>
    <t>Достоинство - автоматический пересчёт при изменении исходных данных / параметров</t>
  </si>
  <si>
    <r>
      <t xml:space="preserve"> - используя ф. ТЕНДЕНЦИЯ() - </t>
    </r>
    <r>
      <rPr>
        <b/>
        <sz val="11"/>
        <color theme="1"/>
        <rFont val="Calibri"/>
        <family val="2"/>
        <charset val="204"/>
        <scheme val="minor"/>
      </rPr>
      <t>рис.11</t>
    </r>
    <r>
      <rPr>
        <sz val="11"/>
        <color theme="1"/>
        <rFont val="Calibri"/>
        <family val="2"/>
        <charset val="204"/>
        <scheme val="minor"/>
      </rPr>
      <t>.</t>
    </r>
  </si>
  <si>
    <t>Последние два результата должны совпасть</t>
  </si>
  <si>
    <t>Достоинство - технически самый быстрый вариант</t>
  </si>
  <si>
    <r>
      <t xml:space="preserve">Вывести на общий график исходный ряд (ВВП) и регрессию. Сделать вывод о точности модели - </t>
    </r>
    <r>
      <rPr>
        <b/>
        <sz val="11"/>
        <color theme="1"/>
        <rFont val="Calibri"/>
        <family val="2"/>
        <charset val="204"/>
        <scheme val="minor"/>
      </rPr>
      <t>рис12</t>
    </r>
    <r>
      <rPr>
        <sz val="11"/>
        <color theme="1"/>
        <rFont val="Calibri"/>
        <family val="2"/>
        <charset val="204"/>
        <scheme val="minor"/>
      </rPr>
      <t>.</t>
    </r>
  </si>
  <si>
    <t>В результате построена модель, которая:</t>
  </si>
  <si>
    <t xml:space="preserve"> - скорее всего, имеет (несколько) не (очень) хороших факторов (поэтому их надо бы  исключить)</t>
  </si>
  <si>
    <t xml:space="preserve"> - предполагает, что тенденция существует по всем годам исходных данных, а не сложилась лишь в последние годы (что надо проверить).</t>
  </si>
  <si>
    <t>Скопировать на новый лист факторную таблицу, вынести в отдельную ячейку номер ряда, который будет рассматриваться как Y.</t>
  </si>
  <si>
    <t>В примере №=3, - ряд ОФ.</t>
  </si>
  <si>
    <t xml:space="preserve">На основании этого номера № перестроить факторную таблицу: </t>
  </si>
  <si>
    <r>
      <t xml:space="preserve"> - вынеся означенный ряд Y в левый столбец, используя ф.СМЕЩ() - </t>
    </r>
    <r>
      <rPr>
        <b/>
        <sz val="11"/>
        <color theme="1"/>
        <rFont val="Calibri"/>
        <family val="2"/>
        <charset val="204"/>
        <scheme val="minor"/>
      </rPr>
      <t>Рис.13</t>
    </r>
    <r>
      <rPr>
        <sz val="11"/>
        <color theme="1"/>
        <rFont val="Calibri"/>
        <family val="2"/>
        <charset val="204"/>
        <scheme val="minor"/>
      </rPr>
      <t>.</t>
    </r>
  </si>
  <si>
    <t>Минимум n = число факторов +1, т.е. в этом примере 5+1=6.</t>
  </si>
  <si>
    <t>Максимум n = длине (общей) базы N, т.е. в примере с 2002г по 2019г = 18.</t>
  </si>
  <si>
    <r>
      <t xml:space="preserve">Еще раз перестроить факторную таблицу, оставив ряд Y на месте, а факторы расположив в порядке убывания значимости - </t>
    </r>
    <r>
      <rPr>
        <b/>
        <sz val="11"/>
        <color theme="1"/>
        <rFont val="Calibri"/>
        <family val="2"/>
        <charset val="204"/>
        <scheme val="minor"/>
      </rPr>
      <t>рис. 17</t>
    </r>
    <r>
      <rPr>
        <sz val="11"/>
        <color theme="1"/>
        <rFont val="Calibri"/>
        <family val="2"/>
        <charset val="204"/>
        <scheme val="minor"/>
      </rPr>
      <t>.</t>
    </r>
  </si>
  <si>
    <t>Вынести в отдельную ячейку длину базы регрессии n.</t>
  </si>
  <si>
    <t>Определение оптимальной размерности (n, m) задачи</t>
  </si>
  <si>
    <t>Вынести в отдельную ячейку число (включаемых в модель лучших) факторов m.</t>
  </si>
  <si>
    <t>Очевидно, что m от 1 до 5.</t>
  </si>
  <si>
    <r>
      <t xml:space="preserve">На основании этой длины базы n рассчитать модуль коэффициента корреляции|R| ряда Y с очередным фактором X (по выбранной базе) - </t>
    </r>
    <r>
      <rPr>
        <b/>
        <sz val="11"/>
        <color theme="1"/>
        <rFont val="Calibri"/>
        <family val="2"/>
        <charset val="204"/>
        <scheme val="minor"/>
      </rPr>
      <t>рис.15</t>
    </r>
    <r>
      <rPr>
        <sz val="11"/>
        <color theme="1"/>
        <rFont val="Calibri"/>
        <family val="2"/>
        <charset val="204"/>
        <scheme val="minor"/>
      </rPr>
      <t xml:space="preserve">. </t>
    </r>
  </si>
  <si>
    <r>
      <t xml:space="preserve">Аналогично рис.15 рассчитать адаптированный коэф.детерминации R^2adj, сопоставив ряды Y и Y^ по выбранной базе - </t>
    </r>
    <r>
      <rPr>
        <b/>
        <sz val="11"/>
        <color theme="1"/>
        <rFont val="Calibri"/>
        <family val="2"/>
        <charset val="204"/>
        <scheme val="minor"/>
      </rPr>
      <t>рис.19</t>
    </r>
    <r>
      <rPr>
        <sz val="11"/>
        <color theme="1"/>
        <rFont val="Calibri"/>
        <family val="2"/>
        <charset val="204"/>
        <scheme val="minor"/>
      </rPr>
      <t>.</t>
    </r>
  </si>
  <si>
    <r>
      <t xml:space="preserve">На основании числа факторов m и длины базы n рассчитать регрессию (размерности (n, m)) - </t>
    </r>
    <r>
      <rPr>
        <b/>
        <sz val="11"/>
        <color theme="1"/>
        <rFont val="Calibri"/>
        <family val="2"/>
        <charset val="204"/>
        <scheme val="minor"/>
      </rPr>
      <t>рис.18</t>
    </r>
    <r>
      <rPr>
        <sz val="11"/>
        <color theme="1"/>
        <rFont val="Calibri"/>
        <family val="2"/>
        <charset val="204"/>
        <scheme val="minor"/>
      </rPr>
      <t xml:space="preserve">. </t>
    </r>
  </si>
  <si>
    <t>Т.о., получена расчётная модель, где меняя (n, m), определяем (максимизируем) R^2adj.</t>
  </si>
  <si>
    <t>Т.к. эта оптимизационная модель расчётно сложна (и ПоискРешения с ней не справится), решаем её путём перебора:</t>
  </si>
  <si>
    <r>
      <t xml:space="preserve">Создать форму ТаблицыПодстановки R^2adj(n, m), введя в левый верхний угол ссылку на R^2adj - </t>
    </r>
    <r>
      <rPr>
        <b/>
        <sz val="11"/>
        <color theme="1"/>
        <rFont val="Calibri"/>
        <family val="2"/>
        <charset val="204"/>
        <scheme val="minor"/>
      </rPr>
      <t>рис.20</t>
    </r>
    <r>
      <rPr>
        <sz val="11"/>
        <color theme="1"/>
        <rFont val="Calibri"/>
        <family val="2"/>
        <charset val="204"/>
        <scheme val="minor"/>
      </rPr>
      <t>.</t>
    </r>
  </si>
  <si>
    <r>
      <t xml:space="preserve">Выделив область таблицы, вызвать мастер ТаблицыПодстановки (Меню-Данные-АнализЧтоЕсли-ТаблицаДанных) - </t>
    </r>
    <r>
      <rPr>
        <b/>
        <sz val="11"/>
        <color theme="1"/>
        <rFont val="Calibri"/>
        <family val="2"/>
        <charset val="204"/>
        <scheme val="minor"/>
      </rPr>
      <t>рис.21</t>
    </r>
    <r>
      <rPr>
        <sz val="11"/>
        <color theme="1"/>
        <rFont val="Calibri"/>
        <family val="2"/>
        <charset val="204"/>
        <scheme val="minor"/>
      </rPr>
      <t>.</t>
    </r>
  </si>
  <si>
    <t>R^2adj(n, m) -&gt;max</t>
  </si>
  <si>
    <r>
      <t xml:space="preserve">По заполненной ТаблицеПодстановки определить оптимальную размерность - </t>
    </r>
    <r>
      <rPr>
        <b/>
        <sz val="11"/>
        <color theme="1"/>
        <rFont val="Calibri"/>
        <family val="2"/>
        <charset val="204"/>
        <scheme val="minor"/>
      </rPr>
      <t>рис.22</t>
    </r>
    <r>
      <rPr>
        <sz val="11"/>
        <color theme="1"/>
        <rFont val="Calibri"/>
        <family val="2"/>
        <charset val="204"/>
        <scheme val="minor"/>
      </rPr>
      <t>.</t>
    </r>
  </si>
  <si>
    <t>Подставить оптимальные (n, m) в ячейки (n, m), получив оптимальную модель регрессии.</t>
  </si>
  <si>
    <r>
      <t xml:space="preserve">Сохранить регрессионные значения (по базе + прогноз) в итоговую таблицу </t>
    </r>
    <r>
      <rPr>
        <b/>
        <sz val="11"/>
        <color theme="1"/>
        <rFont val="Calibri"/>
        <family val="2"/>
        <charset val="204"/>
        <scheme val="minor"/>
      </rPr>
      <t>- рис.22</t>
    </r>
    <r>
      <rPr>
        <sz val="11"/>
        <color theme="1"/>
        <rFont val="Calibri"/>
        <family val="2"/>
        <charset val="204"/>
        <scheme val="minor"/>
      </rPr>
      <t>.</t>
    </r>
  </si>
  <si>
    <r>
      <t xml:space="preserve">Вывести на единый график ряды Y и Y^, сделать вывод о правдоподобности прогноза - </t>
    </r>
    <r>
      <rPr>
        <b/>
        <sz val="11"/>
        <color theme="1"/>
        <rFont val="Calibri"/>
        <family val="2"/>
        <charset val="204"/>
        <scheme val="minor"/>
      </rPr>
      <t>рис.23</t>
    </r>
    <r>
      <rPr>
        <sz val="11"/>
        <color theme="1"/>
        <rFont val="Calibri"/>
        <family val="2"/>
        <charset val="204"/>
        <scheme val="minor"/>
      </rPr>
      <t>.</t>
    </r>
  </si>
  <si>
    <t>Т.о., построена модель для одного ряда (в примере, №=3)</t>
  </si>
  <si>
    <r>
      <t xml:space="preserve">Ситуации могут возникнуть разные, например - </t>
    </r>
    <r>
      <rPr>
        <b/>
        <sz val="11"/>
        <color rgb="FF7030A0"/>
        <rFont val="Calibri"/>
        <family val="2"/>
        <charset val="204"/>
        <scheme val="minor"/>
      </rPr>
      <t>рис.24-26</t>
    </r>
    <r>
      <rPr>
        <sz val="11"/>
        <color rgb="FF7030A0"/>
        <rFont val="Calibri"/>
        <family val="2"/>
        <charset val="204"/>
        <scheme val="minor"/>
      </rPr>
      <t>.</t>
    </r>
  </si>
  <si>
    <t>Иногда прогноз по регрессии оптимальной размерности неадекватен. В этом случае размерность можно подбирать по виду прогноза.</t>
  </si>
  <si>
    <t xml:space="preserve"> - параметризация самообратной (парной) регрессии</t>
  </si>
  <si>
    <r>
      <rPr>
        <b/>
        <i/>
        <sz val="11"/>
        <color theme="1"/>
        <rFont val="Calibri"/>
        <family val="2"/>
        <charset val="204"/>
        <scheme val="minor"/>
      </rPr>
      <t>(По желанию)</t>
    </r>
    <r>
      <rPr>
        <b/>
        <sz val="11"/>
        <color theme="1"/>
        <rFont val="Calibri"/>
        <family val="2"/>
        <charset val="204"/>
        <scheme val="minor"/>
      </rPr>
      <t xml:space="preserve"> Параметризация самообратной (парной) регрессии</t>
    </r>
  </si>
  <si>
    <t>Обозначив в каждой таблице левый ряд за X, а правый за Y, построить два корреляционных поля (точечных диаграммы) с уравнением линейного тренда (=регрессии).</t>
  </si>
  <si>
    <t>Для каждого уравнения (прямой) регрессии (с графика) рассчитать обратную регрессию по общей формуле:</t>
  </si>
  <si>
    <t>Прямая регрессия Y = aX + b</t>
  </si>
  <si>
    <t>Обратная регрессия X = (1/a)Y - b/a</t>
  </si>
  <si>
    <r>
      <t xml:space="preserve">Вынести два ряда исходных данных на новый лист в виде двух таблиц, поменяв ряды местами - </t>
    </r>
    <r>
      <rPr>
        <b/>
        <sz val="11"/>
        <color theme="1"/>
        <rFont val="Calibri"/>
        <family val="2"/>
        <charset val="204"/>
        <scheme val="minor"/>
      </rPr>
      <t>рис.27</t>
    </r>
    <r>
      <rPr>
        <sz val="11"/>
        <color theme="1"/>
        <rFont val="Calibri"/>
        <family val="2"/>
        <charset val="204"/>
        <scheme val="minor"/>
      </rPr>
      <t>.</t>
    </r>
  </si>
  <si>
    <t>Т.о., модели Y(X) и X(Y) (и выводы по ним) несколько противоречат друг другу. Чтобы этого избежать, надо параметризовать обе модели так, чтобы обратные модели совпали с исходными.</t>
  </si>
  <si>
    <r>
      <t xml:space="preserve">Вынести искомые параметры (a, b) первого уравнения  Y1 = aX1 + b в отдельные ячейки, со ссылкой на них записать регрессионные значения - </t>
    </r>
    <r>
      <rPr>
        <b/>
        <sz val="11"/>
        <color theme="1"/>
        <rFont val="Calibri"/>
        <family val="2"/>
        <charset val="204"/>
        <scheme val="minor"/>
      </rPr>
      <t>рис.29</t>
    </r>
    <r>
      <rPr>
        <sz val="11"/>
        <color theme="1"/>
        <rFont val="Calibri"/>
        <family val="2"/>
        <charset val="204"/>
        <scheme val="minor"/>
      </rPr>
      <t>.</t>
    </r>
  </si>
  <si>
    <t>Для наглядности стартовые значения параметров можно взять между их значениями в прямой и обратной регрессиях. (Скорее всего, линия на графике будет иметь "странный" вид).</t>
  </si>
  <si>
    <t>Рассчитать параметры обратной регрессии:</t>
  </si>
  <si>
    <t>а2 = 1/а</t>
  </si>
  <si>
    <t>b2 = - b/a</t>
  </si>
  <si>
    <r>
      <t xml:space="preserve">Cо ссылкой на них записать регрессионные значения второй регрессии - </t>
    </r>
    <r>
      <rPr>
        <b/>
        <sz val="11"/>
        <color theme="1"/>
        <rFont val="Calibri"/>
        <family val="2"/>
        <charset val="204"/>
        <scheme val="minor"/>
      </rPr>
      <t>рис.30</t>
    </r>
    <r>
      <rPr>
        <sz val="11"/>
        <color theme="1"/>
        <rFont val="Calibri"/>
        <family val="2"/>
        <charset val="204"/>
        <scheme val="minor"/>
      </rPr>
      <t>.</t>
    </r>
  </si>
  <si>
    <r>
      <t xml:space="preserve">Для каждой модели рассчитать сумму квадратов ошибок, используя ф.СУММКВРАЗН(), найти сумму этих сумм (Z -&gt; min) - </t>
    </r>
    <r>
      <rPr>
        <b/>
        <sz val="11"/>
        <color theme="1"/>
        <rFont val="Calibri"/>
        <family val="2"/>
        <charset val="204"/>
        <scheme val="minor"/>
      </rPr>
      <t>рис.31</t>
    </r>
    <r>
      <rPr>
        <sz val="11"/>
        <color theme="1"/>
        <rFont val="Calibri"/>
        <family val="2"/>
        <charset val="204"/>
        <scheme val="minor"/>
      </rPr>
      <t>.</t>
    </r>
  </si>
  <si>
    <r>
      <t xml:space="preserve">Используя Меню-Данные-ПоискРешения, минимизировать общую сумму квадратов ошибок (Z), изменяя параметры (a, b) - </t>
    </r>
    <r>
      <rPr>
        <b/>
        <sz val="11"/>
        <color theme="1"/>
        <rFont val="Calibri"/>
        <family val="2"/>
        <charset val="204"/>
        <scheme val="minor"/>
      </rPr>
      <t>рис.32</t>
    </r>
    <r>
      <rPr>
        <sz val="11"/>
        <color theme="1"/>
        <rFont val="Calibri"/>
        <family val="2"/>
        <charset val="204"/>
        <scheme val="minor"/>
      </rPr>
      <t>.</t>
    </r>
  </si>
  <si>
    <t>Т.к. задача нелинейная, возможно придётся запускать решение несколько раз.</t>
  </si>
  <si>
    <r>
      <t xml:space="preserve">В результате получаться модели взаимообратные (а значит согласованные по выводам), линия регрессии этой модели займёт промежуточное положение между исходными - </t>
    </r>
    <r>
      <rPr>
        <b/>
        <sz val="11"/>
        <color rgb="FF7030A0"/>
        <rFont val="Calibri"/>
        <family val="2"/>
        <charset val="204"/>
        <scheme val="minor"/>
      </rPr>
      <t>рис.33</t>
    </r>
    <r>
      <rPr>
        <sz val="11"/>
        <color rgb="FF7030A0"/>
        <rFont val="Calibri"/>
        <family val="2"/>
        <charset val="204"/>
        <scheme val="minor"/>
      </rPr>
      <t>.</t>
    </r>
  </si>
  <si>
    <t xml:space="preserve"> - скорее всего, точная (поэтому улучшать не требуется)</t>
  </si>
  <si>
    <t>В-общем, возникает задача улучшения регрессии, технически называющаяся определением оптимальной размерности [модели регрессии].</t>
  </si>
  <si>
    <r>
      <t xml:space="preserve">Ранжировать факторы Х по качеству на основе |R| - </t>
    </r>
    <r>
      <rPr>
        <b/>
        <sz val="11"/>
        <color theme="1"/>
        <rFont val="Calibri"/>
        <family val="2"/>
        <charset val="204"/>
        <scheme val="minor"/>
      </rPr>
      <t>рис.16</t>
    </r>
    <r>
      <rPr>
        <sz val="11"/>
        <color theme="1"/>
        <rFont val="Calibri"/>
        <family val="2"/>
        <charset val="204"/>
        <scheme val="minor"/>
      </rPr>
      <t>.</t>
    </r>
  </si>
  <si>
    <t>Перебрать остальные номера рядов № (с 1до 5), сохранить в итоговую таблицу прогнозы по регрессиям оптимальной размерности.</t>
  </si>
  <si>
    <t>Для наглядности примера надо взять два плохо коррелирующих ряда: в примере - ВВП и ССЧ (рис.4. - наиболее широкое облако.)</t>
  </si>
  <si>
    <r>
      <t xml:space="preserve">Вывод: зависимость двух рядов Y(X) ( и наоборот), полученная по прямой и обратной регрессиям не совпадают - </t>
    </r>
    <r>
      <rPr>
        <b/>
        <sz val="11"/>
        <color rgb="FF7030A0"/>
        <rFont val="Calibri"/>
        <family val="2"/>
        <charset val="204"/>
        <scheme val="minor"/>
      </rPr>
      <t>рис.28</t>
    </r>
    <r>
      <rPr>
        <sz val="11"/>
        <color rgb="FF7030A0"/>
        <rFont val="Calibri"/>
        <family val="2"/>
        <charset val="204"/>
        <scheme val="minor"/>
      </rPr>
      <t>.</t>
    </r>
  </si>
  <si>
    <r>
      <t xml:space="preserve"> - повторив оставшиеся ряды как факторы Х, учтя в функции СМЕЩ(), где (слева или справа от ряда Y) стоял ряд Х в исходной таблице </t>
    </r>
    <r>
      <rPr>
        <b/>
        <sz val="11"/>
        <color theme="1"/>
        <rFont val="Calibri"/>
        <family val="2"/>
        <charset val="204"/>
        <scheme val="minor"/>
      </rPr>
      <t>- Рис.14</t>
    </r>
    <r>
      <rPr>
        <sz val="11"/>
        <color theme="1"/>
        <rFont val="Calibri"/>
        <family val="2"/>
        <charset val="204"/>
        <scheme val="minor"/>
      </rPr>
      <t>.</t>
    </r>
  </si>
  <si>
    <t>Вообще говоря, складывать суммы квадратов двух моделей некорректно, т.к. ряды имеют разные единицы измерения.</t>
  </si>
  <si>
    <r>
      <t>Поэтому ряд с большей варьируемостью (в номинальным выражении) будет больше влиять на общий результат -</t>
    </r>
    <r>
      <rPr>
        <b/>
        <sz val="11"/>
        <color rgb="FF7030A0"/>
        <rFont val="Calibri"/>
        <family val="2"/>
        <charset val="204"/>
        <scheme val="minor"/>
      </rPr>
      <t xml:space="preserve"> рис.34</t>
    </r>
    <r>
      <rPr>
        <sz val="11"/>
        <color rgb="FF7030A0"/>
        <rFont val="Calibri"/>
        <family val="2"/>
        <charset val="204"/>
        <scheme val="minor"/>
      </rPr>
      <t xml:space="preserve"> - вес ряда ВВП 99,92%, а ССЧ - всего 0,08%.</t>
    </r>
  </si>
  <si>
    <r>
      <t xml:space="preserve">Соответственно, корректнее считать взвешенную сумму с "чужими" весами - </t>
    </r>
    <r>
      <rPr>
        <b/>
        <sz val="11"/>
        <color rgb="FF7030A0"/>
        <rFont val="Calibri"/>
        <family val="2"/>
        <charset val="204"/>
        <scheme val="minor"/>
      </rPr>
      <t>рис.35</t>
    </r>
    <r>
      <rPr>
        <sz val="11"/>
        <color rgb="FF7030A0"/>
        <rFont val="Calibri"/>
        <family val="2"/>
        <charset val="204"/>
        <scheme val="minor"/>
      </rPr>
      <t xml:space="preserve"> - 0,08%*(Err ВВП)+99,92%*(Err ССЧ).</t>
    </r>
  </si>
  <si>
    <r>
      <t xml:space="preserve">Однако, данная поправка, как правило, не сильно существенна - </t>
    </r>
    <r>
      <rPr>
        <b/>
        <sz val="11"/>
        <color rgb="FF7030A0"/>
        <rFont val="Calibri"/>
        <family val="2"/>
        <charset val="204"/>
        <scheme val="minor"/>
      </rPr>
      <t>рис.36.</t>
    </r>
  </si>
  <si>
    <t>года</t>
  </si>
  <si>
    <t>ВВП</t>
  </si>
  <si>
    <t>ВДС</t>
  </si>
  <si>
    <t>Офв</t>
  </si>
  <si>
    <t>ЗП</t>
  </si>
  <si>
    <t>млн.руб</t>
  </si>
  <si>
    <t>руб</t>
  </si>
  <si>
    <t>чел</t>
  </si>
  <si>
    <t>ПМ-2541</t>
  </si>
  <si>
    <t>Регрессионные статистики</t>
  </si>
  <si>
    <t>Y</t>
  </si>
  <si>
    <t>X1</t>
  </si>
  <si>
    <t>X2</t>
  </si>
  <si>
    <t>X3</t>
  </si>
  <si>
    <t>X4</t>
  </si>
  <si>
    <t>Гирепараметры регрессии</t>
  </si>
  <si>
    <t>вид:</t>
  </si>
  <si>
    <t>линейная</t>
  </si>
  <si>
    <t>размерность задачи:</t>
  </si>
  <si>
    <t>N число наблюдений:</t>
  </si>
  <si>
    <t>все 24</t>
  </si>
  <si>
    <t>m число факторов</t>
  </si>
  <si>
    <t>все 4</t>
  </si>
  <si>
    <t>критерий:</t>
  </si>
  <si>
    <t>МНК</t>
  </si>
  <si>
    <t>ВЫВОД ИТОГОВ</t>
  </si>
  <si>
    <t>Регрессионная статистика</t>
  </si>
  <si>
    <t>Множественный R</t>
  </si>
  <si>
    <t>R-квадрат</t>
  </si>
  <si>
    <t>Нормированный R-квадрат</t>
  </si>
  <si>
    <t>Стандартная ошибка</t>
  </si>
  <si>
    <t>Наблюдения</t>
  </si>
  <si>
    <t>Дисперсионный анализ</t>
  </si>
  <si>
    <t>Регрессия</t>
  </si>
  <si>
    <t>Остаток</t>
  </si>
  <si>
    <t>Итого</t>
  </si>
  <si>
    <t>Y-пересечение</t>
  </si>
  <si>
    <t>df</t>
  </si>
  <si>
    <t>SS</t>
  </si>
  <si>
    <t>MS</t>
  </si>
  <si>
    <t>F</t>
  </si>
  <si>
    <t>Значимость F</t>
  </si>
  <si>
    <t>Коэффициенты</t>
  </si>
  <si>
    <t>t-статистика</t>
  </si>
  <si>
    <t>P-Значение</t>
  </si>
  <si>
    <t>Нижние 95%</t>
  </si>
  <si>
    <t>Верхние 95%</t>
  </si>
  <si>
    <t>Нижние 95,0%</t>
  </si>
  <si>
    <t>Верхние 95,0%</t>
  </si>
  <si>
    <t>Y^</t>
  </si>
  <si>
    <t>регрессия</t>
  </si>
  <si>
    <t>адекватность</t>
  </si>
  <si>
    <t>мин</t>
  </si>
  <si>
    <t>макс</t>
  </si>
  <si>
    <t>_</t>
  </si>
  <si>
    <t>Матрица регр.статистик</t>
  </si>
  <si>
    <t>R^2</t>
  </si>
  <si>
    <t>Факторная таблица</t>
  </si>
  <si>
    <t>Точность (R^2) регрессий разных размерностей</t>
  </si>
  <si>
    <t>Число факторов</t>
  </si>
  <si>
    <t>базовая модель</t>
  </si>
  <si>
    <t>R^2 = ИНДЕКС(  ЛИНЕЙН( Y ; X ;  ;1); 3; 1)</t>
  </si>
  <si>
    <t>Адекватность регрессий разных размерностей</t>
  </si>
  <si>
    <t>Осмысленность ПАРАМЕТРОВ регрессий разных размерностей</t>
  </si>
  <si>
    <t>номер параметра (коэффициента):</t>
  </si>
  <si>
    <r>
      <t xml:space="preserve">осмысленные значения: </t>
    </r>
    <r>
      <rPr>
        <sz val="11"/>
        <color rgb="FFFF0000"/>
        <rFont val="Calibri"/>
        <family val="2"/>
        <scheme val="minor"/>
      </rPr>
      <t>&gt;0</t>
    </r>
  </si>
  <si>
    <r>
      <t>A</t>
    </r>
    <r>
      <rPr>
        <sz val="11"/>
        <color rgb="FFFF0000"/>
        <rFont val="Calibri"/>
        <family val="2"/>
        <scheme val="minor"/>
      </rPr>
      <t>i</t>
    </r>
    <r>
      <rPr>
        <sz val="11"/>
        <color theme="1"/>
        <rFont val="Calibri"/>
        <family val="2"/>
        <charset val="204"/>
        <scheme val="minor"/>
      </rPr>
      <t xml:space="preserve"> =ИНДЕКС(  ЛИНЕЙН( Y ; X;  ;1); 1 ; </t>
    </r>
    <r>
      <rPr>
        <sz val="11"/>
        <color rgb="FFFF0000"/>
        <rFont val="Calibri"/>
        <family val="2"/>
        <scheme val="minor"/>
      </rPr>
      <t>i</t>
    </r>
    <r>
      <rPr>
        <sz val="11"/>
        <color theme="1"/>
        <rFont val="Calibri"/>
        <family val="2"/>
        <charset val="204"/>
        <scheme val="minor"/>
      </rPr>
      <t>)</t>
    </r>
  </si>
  <si>
    <t>ИТОГО: Детерминация адекватных и осмысленных моделей</t>
  </si>
  <si>
    <t>План эксперимента (перебор порядка фактторов)</t>
  </si>
  <si>
    <t>Порядок факторов</t>
  </si>
  <si>
    <t>№1</t>
  </si>
  <si>
    <t>№2</t>
  </si>
  <si>
    <t>№3</t>
  </si>
  <si>
    <t>№4</t>
  </si>
  <si>
    <t>№ эксп</t>
  </si>
  <si>
    <t>№ эксперимента (порядка факторов)</t>
  </si>
  <si>
    <t>Номера факторов</t>
  </si>
  <si>
    <t>Петров ГА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</si>
</sst>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"/>
    <numFmt numFmtId="166" formatCode="#,##0.000"/>
    <numFmt numFmtId="167" formatCode="0.000%"/>
    <numFmt numFmtId="168" formatCode="0.000"/>
  </numFmts>
  <fonts count="18" x14ac:knownFonts="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0"/>
      <name val="Arial"/>
      <family val="2"/>
      <charset val="204"/>
    </font>
    <font>
      <b/>
      <sz val="10"/>
      <name val="Arial"/>
      <family val="2"/>
      <charset val="204"/>
    </font>
    <font>
      <sz val="10"/>
      <name val="Arial Cyr"/>
      <charset val="204"/>
    </font>
    <font>
      <u/>
      <sz val="10"/>
      <color theme="10"/>
      <name val="Arial Cyr"/>
      <charset val="204"/>
    </font>
    <font>
      <i/>
      <sz val="11"/>
      <color theme="1"/>
      <name val="Calibri"/>
      <family val="2"/>
      <charset val="204"/>
      <scheme val="minor"/>
    </font>
    <font>
      <sz val="11"/>
      <color rgb="FF7030A0"/>
      <name val="Calibri"/>
      <family val="2"/>
      <charset val="204"/>
      <scheme val="minor"/>
    </font>
    <font>
      <b/>
      <i/>
      <sz val="11"/>
      <color theme="1"/>
      <name val="Calibri"/>
      <family val="2"/>
      <charset val="204"/>
      <scheme val="minor"/>
    </font>
    <font>
      <i/>
      <sz val="11"/>
      <color rgb="FF7030A0"/>
      <name val="Calibri"/>
      <family val="2"/>
      <charset val="204"/>
      <scheme val="minor"/>
    </font>
    <font>
      <sz val="24"/>
      <color theme="1"/>
      <name val="Calibri"/>
      <family val="2"/>
      <charset val="204"/>
      <scheme val="minor"/>
    </font>
    <font>
      <b/>
      <sz val="11"/>
      <color rgb="FF7030A0"/>
      <name val="Calibri"/>
      <family val="2"/>
      <charset val="204"/>
      <scheme val="minor"/>
    </font>
    <font>
      <u/>
      <sz val="11"/>
      <color rgb="FF7030A0"/>
      <name val="Calibri"/>
      <family val="2"/>
      <charset val="204"/>
      <scheme val="minor"/>
    </font>
    <font>
      <sz val="8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7558519241921"/>
        <bgColor indexed="64"/>
      </patternFill>
    </fill>
  </fills>
  <borders count="3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5">
    <xf numFmtId="0" fontId="0" fillId="0" borderId="0"/>
    <xf numFmtId="0" fontId="2" fillId="0" borderId="0"/>
    <xf numFmtId="0" fontId="4" fillId="0" borderId="0"/>
    <xf numFmtId="0" fontId="5" fillId="0" borderId="0" applyNumberFormat="0" applyFill="0" applyBorder="0" applyAlignment="0" applyProtection="0"/>
    <xf numFmtId="9" fontId="14" fillId="0" borderId="0" applyFont="0" applyFill="0" applyBorder="0" applyAlignment="0" applyProtection="0"/>
  </cellStyleXfs>
  <cellXfs count="10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/>
    </xf>
    <xf numFmtId="0" fontId="0" fillId="2" borderId="0" xfId="0" applyFill="1" applyAlignment="1">
      <alignment horizontal="left"/>
    </xf>
    <xf numFmtId="0" fontId="3" fillId="2" borderId="0" xfId="1" applyFont="1" applyFill="1" applyAlignment="1">
      <alignment horizontal="center"/>
    </xf>
    <xf numFmtId="0" fontId="1" fillId="0" borderId="0" xfId="0" applyFont="1"/>
    <xf numFmtId="0" fontId="7" fillId="0" borderId="0" xfId="0" applyFont="1"/>
    <xf numFmtId="0" fontId="6" fillId="0" borderId="0" xfId="0" applyFont="1"/>
    <xf numFmtId="164" fontId="8" fillId="0" borderId="0" xfId="0" applyNumberFormat="1" applyFont="1"/>
    <xf numFmtId="0" fontId="8" fillId="0" borderId="0" xfId="0" applyFont="1"/>
    <xf numFmtId="0" fontId="9" fillId="0" borderId="0" xfId="0" applyFont="1"/>
    <xf numFmtId="0" fontId="1" fillId="0" borderId="1" xfId="0" applyFont="1" applyBorder="1" applyAlignment="1">
      <alignment horizontal="center" wrapText="1"/>
    </xf>
    <xf numFmtId="0" fontId="0" fillId="0" borderId="1" xfId="0" applyBorder="1"/>
    <xf numFmtId="3" fontId="0" fillId="0" borderId="1" xfId="0" applyNumberFormat="1" applyBorder="1"/>
    <xf numFmtId="3" fontId="0" fillId="3" borderId="1" xfId="0" applyNumberFormat="1" applyFill="1" applyBorder="1"/>
    <xf numFmtId="0" fontId="0" fillId="2" borderId="0" xfId="0" applyFill="1"/>
    <xf numFmtId="0" fontId="0" fillId="0" borderId="3" xfId="0" applyBorder="1"/>
    <xf numFmtId="0" fontId="1" fillId="0" borderId="4" xfId="0" applyFont="1" applyBorder="1" applyAlignment="1">
      <alignment horizontal="center" wrapText="1"/>
    </xf>
    <xf numFmtId="3" fontId="0" fillId="3" borderId="5" xfId="0" applyNumberFormat="1" applyFill="1" applyBorder="1"/>
    <xf numFmtId="3" fontId="0" fillId="0" borderId="7" xfId="0" applyNumberFormat="1" applyBorder="1"/>
    <xf numFmtId="3" fontId="0" fillId="0" borderId="10" xfId="0" applyNumberFormat="1" applyBorder="1"/>
    <xf numFmtId="3" fontId="0" fillId="2" borderId="10" xfId="0" applyNumberFormat="1" applyFill="1" applyBorder="1"/>
    <xf numFmtId="0" fontId="15" fillId="0" borderId="0" xfId="0" applyFont="1" applyAlignment="1"/>
    <xf numFmtId="0" fontId="1" fillId="0" borderId="0" xfId="0" applyFont="1" applyBorder="1" applyAlignment="1">
      <alignment horizontal="center" wrapText="1"/>
    </xf>
    <xf numFmtId="0" fontId="0" fillId="0" borderId="1" xfId="0" applyBorder="1" applyAlignment="1">
      <alignment horizontal="center"/>
    </xf>
    <xf numFmtId="0" fontId="15" fillId="0" borderId="1" xfId="0" applyFont="1" applyBorder="1" applyAlignment="1">
      <alignment horizontal="center"/>
    </xf>
    <xf numFmtId="0" fontId="0" fillId="4" borderId="0" xfId="0" applyFill="1"/>
    <xf numFmtId="0" fontId="0" fillId="3" borderId="0" xfId="0" applyFill="1"/>
    <xf numFmtId="0" fontId="15" fillId="0" borderId="4" xfId="0" applyFont="1" applyBorder="1" applyAlignment="1">
      <alignment horizontal="center"/>
    </xf>
    <xf numFmtId="3" fontId="0" fillId="5" borderId="6" xfId="0" applyNumberFormat="1" applyFill="1" applyBorder="1"/>
    <xf numFmtId="3" fontId="0" fillId="5" borderId="8" xfId="0" applyNumberFormat="1" applyFill="1" applyBorder="1"/>
    <xf numFmtId="3" fontId="0" fillId="5" borderId="9" xfId="0" applyNumberFormat="1" applyFill="1" applyBorder="1"/>
    <xf numFmtId="0" fontId="0" fillId="0" borderId="0" xfId="0" applyFill="1" applyBorder="1" applyAlignment="1"/>
    <xf numFmtId="0" fontId="0" fillId="0" borderId="12" xfId="0" applyFill="1" applyBorder="1" applyAlignment="1"/>
    <xf numFmtId="0" fontId="6" fillId="0" borderId="14" xfId="0" applyFont="1" applyFill="1" applyBorder="1" applyAlignment="1">
      <alignment horizontal="center"/>
    </xf>
    <xf numFmtId="0" fontId="6" fillId="0" borderId="14" xfId="0" applyFont="1" applyFill="1" applyBorder="1" applyAlignment="1">
      <alignment horizontal="centerContinuous"/>
    </xf>
    <xf numFmtId="0" fontId="15" fillId="0" borderId="0" xfId="0" applyFont="1" applyBorder="1" applyAlignment="1">
      <alignment horizontal="center"/>
    </xf>
    <xf numFmtId="3" fontId="0" fillId="0" borderId="0" xfId="0" applyNumberFormat="1" applyBorder="1"/>
    <xf numFmtId="3" fontId="0" fillId="0" borderId="15" xfId="0" applyNumberFormat="1" applyBorder="1"/>
    <xf numFmtId="3" fontId="0" fillId="0" borderId="3" xfId="0" applyNumberFormat="1" applyBorder="1"/>
    <xf numFmtId="3" fontId="0" fillId="2" borderId="16" xfId="0" applyNumberFormat="1" applyFill="1" applyBorder="1"/>
    <xf numFmtId="3" fontId="0" fillId="3" borderId="17" xfId="0" applyNumberFormat="1" applyFill="1" applyBorder="1"/>
    <xf numFmtId="3" fontId="0" fillId="3" borderId="3" xfId="0" applyNumberFormat="1" applyFill="1" applyBorder="1"/>
    <xf numFmtId="3" fontId="0" fillId="0" borderId="18" xfId="0" applyNumberFormat="1" applyBorder="1"/>
    <xf numFmtId="0" fontId="15" fillId="0" borderId="0" xfId="0" applyFont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3" fontId="15" fillId="0" borderId="1" xfId="0" applyNumberFormat="1" applyFont="1" applyFill="1" applyBorder="1" applyAlignment="1"/>
    <xf numFmtId="0" fontId="0" fillId="0" borderId="1" xfId="0" applyFill="1" applyBorder="1" applyAlignment="1"/>
    <xf numFmtId="166" fontId="15" fillId="3" borderId="1" xfId="0" applyNumberFormat="1" applyFont="1" applyFill="1" applyBorder="1" applyAlignment="1"/>
    <xf numFmtId="3" fontId="15" fillId="3" borderId="1" xfId="0" applyNumberFormat="1" applyFont="1" applyFill="1" applyBorder="1" applyAlignment="1"/>
    <xf numFmtId="166" fontId="15" fillId="6" borderId="1" xfId="0" applyNumberFormat="1" applyFont="1" applyFill="1" applyBorder="1" applyAlignment="1"/>
    <xf numFmtId="0" fontId="0" fillId="0" borderId="3" xfId="0" applyFill="1" applyBorder="1" applyAlignment="1"/>
    <xf numFmtId="0" fontId="0" fillId="0" borderId="20" xfId="0" applyBorder="1"/>
    <xf numFmtId="0" fontId="0" fillId="0" borderId="4" xfId="0" applyBorder="1"/>
    <xf numFmtId="10" fontId="15" fillId="3" borderId="21" xfId="4" applyNumberFormat="1" applyFont="1" applyFill="1" applyBorder="1" applyAlignment="1"/>
    <xf numFmtId="0" fontId="0" fillId="0" borderId="22" xfId="0" applyBorder="1"/>
    <xf numFmtId="167" fontId="0" fillId="0" borderId="1" xfId="4" applyNumberFormat="1" applyFont="1" applyFill="1" applyBorder="1"/>
    <xf numFmtId="3" fontId="16" fillId="0" borderId="1" xfId="0" applyNumberFormat="1" applyFont="1" applyBorder="1"/>
    <xf numFmtId="0" fontId="15" fillId="0" borderId="1" xfId="0" applyFont="1" applyBorder="1" applyAlignment="1"/>
    <xf numFmtId="0" fontId="0" fillId="5" borderId="1" xfId="0" applyFill="1" applyBorder="1" applyAlignment="1">
      <alignment horizontal="center"/>
    </xf>
    <xf numFmtId="0" fontId="15" fillId="0" borderId="0" xfId="0" applyFont="1" applyBorder="1" applyAlignment="1"/>
    <xf numFmtId="3" fontId="0" fillId="4" borderId="1" xfId="0" applyNumberFormat="1" applyFill="1" applyBorder="1" applyAlignment="1">
      <alignment horizontal="center"/>
    </xf>
    <xf numFmtId="9" fontId="0" fillId="0" borderId="1" xfId="4" applyFont="1" applyFill="1" applyBorder="1"/>
    <xf numFmtId="0" fontId="0" fillId="0" borderId="1" xfId="0" applyBorder="1" applyAlignment="1">
      <alignment horizontal="center" wrapText="1"/>
    </xf>
    <xf numFmtId="0" fontId="0" fillId="0" borderId="4" xfId="0" applyBorder="1" applyAlignment="1">
      <alignment horizontal="center" wrapText="1"/>
    </xf>
    <xf numFmtId="0" fontId="0" fillId="0" borderId="28" xfId="0" applyBorder="1" applyAlignment="1">
      <alignment wrapText="1"/>
    </xf>
    <xf numFmtId="0" fontId="0" fillId="0" borderId="11" xfId="0" applyBorder="1" applyAlignment="1">
      <alignment wrapText="1"/>
    </xf>
    <xf numFmtId="0" fontId="0" fillId="0" borderId="29" xfId="0" applyBorder="1" applyAlignment="1">
      <alignment wrapText="1"/>
    </xf>
    <xf numFmtId="0" fontId="0" fillId="0" borderId="30" xfId="0" applyBorder="1"/>
    <xf numFmtId="0" fontId="0" fillId="0" borderId="0" xfId="0" applyBorder="1"/>
    <xf numFmtId="0" fontId="0" fillId="0" borderId="31" xfId="0" applyBorder="1"/>
    <xf numFmtId="0" fontId="0" fillId="0" borderId="32" xfId="0" applyBorder="1"/>
    <xf numFmtId="0" fontId="0" fillId="0" borderId="12" xfId="0" applyBorder="1"/>
    <xf numFmtId="0" fontId="0" fillId="0" borderId="33" xfId="0" applyBorder="1"/>
    <xf numFmtId="0" fontId="0" fillId="4" borderId="2" xfId="0" applyFill="1" applyBorder="1" applyAlignment="1">
      <alignment horizontal="center"/>
    </xf>
    <xf numFmtId="0" fontId="1" fillId="0" borderId="3" xfId="0" applyFont="1" applyBorder="1" applyAlignment="1">
      <alignment horizontal="center" wrapText="1"/>
    </xf>
    <xf numFmtId="0" fontId="1" fillId="0" borderId="20" xfId="0" applyFont="1" applyBorder="1" applyAlignment="1">
      <alignment horizontal="center" wrapText="1"/>
    </xf>
    <xf numFmtId="0" fontId="1" fillId="0" borderId="13" xfId="0" applyFont="1" applyBorder="1" applyAlignment="1">
      <alignment horizontal="center" wrapText="1"/>
    </xf>
    <xf numFmtId="0" fontId="0" fillId="0" borderId="23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25" xfId="0" applyBorder="1" applyAlignment="1">
      <alignment horizontal="center"/>
    </xf>
    <xf numFmtId="0" fontId="15" fillId="0" borderId="1" xfId="0" applyFont="1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1" xfId="0" applyFont="1" applyBorder="1" applyAlignment="1">
      <alignment horizontal="center" vertical="center"/>
    </xf>
    <xf numFmtId="0" fontId="0" fillId="7" borderId="0" xfId="0" applyFill="1" applyBorder="1" applyAlignment="1"/>
    <xf numFmtId="10" fontId="0" fillId="7" borderId="0" xfId="0" applyNumberFormat="1" applyFill="1" applyBorder="1" applyAlignment="1"/>
    <xf numFmtId="0" fontId="6" fillId="0" borderId="14" xfId="0" applyFont="1" applyFill="1" applyBorder="1" applyAlignment="1">
      <alignment horizontal="center" vertical="center"/>
    </xf>
    <xf numFmtId="1" fontId="0" fillId="0" borderId="0" xfId="0" applyNumberForma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10" fontId="0" fillId="0" borderId="0" xfId="0" applyNumberFormat="1" applyFill="1" applyBorder="1" applyAlignment="1">
      <alignment horizontal="center" vertical="center"/>
    </xf>
    <xf numFmtId="168" fontId="0" fillId="7" borderId="0" xfId="0" applyNumberFormat="1" applyFill="1" applyBorder="1" applyAlignment="1">
      <alignment horizontal="center" vertical="center"/>
    </xf>
    <xf numFmtId="1" fontId="0" fillId="7" borderId="0" xfId="0" applyNumberFormat="1" applyFill="1" applyBorder="1" applyAlignment="1">
      <alignment horizontal="center" vertical="center"/>
    </xf>
    <xf numFmtId="1" fontId="0" fillId="8" borderId="12" xfId="0" applyNumberFormat="1" applyFill="1" applyBorder="1" applyAlignment="1">
      <alignment horizontal="center" vertical="center"/>
    </xf>
    <xf numFmtId="0" fontId="0" fillId="0" borderId="12" xfId="0" applyFill="1" applyBorder="1" applyAlignment="1">
      <alignment horizontal="center" vertical="center"/>
    </xf>
    <xf numFmtId="10" fontId="0" fillId="0" borderId="12" xfId="0" applyNumberFormat="1" applyFill="1" applyBorder="1" applyAlignment="1">
      <alignment horizontal="center" vertical="center"/>
    </xf>
  </cellXfs>
  <cellStyles count="5">
    <cellStyle name="Гиперссылка 2" xfId="3" xr:uid="{00000000-0005-0000-0000-000000000000}"/>
    <cellStyle name="Обычный" xfId="0" builtinId="0"/>
    <cellStyle name="Обычный 2" xfId="1" xr:uid="{00000000-0005-0000-0000-000002000000}"/>
    <cellStyle name="Обычный 3" xfId="2" xr:uid="{00000000-0005-0000-0000-000003000000}"/>
    <cellStyle name="Процентный" xfId="4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База!$J$8</c:f>
          <c:strCache>
            <c:ptCount val="1"/>
            <c:pt idx="0">
              <c:v>регрессия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База!$C$8:$C$10</c:f>
              <c:strCache>
                <c:ptCount val="3"/>
                <c:pt idx="0">
                  <c:v>адекватность</c:v>
                </c:pt>
                <c:pt idx="1">
                  <c:v>_</c:v>
                </c:pt>
                <c:pt idx="2">
                  <c:v>мин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База!$C$11:$C$39</c:f>
              <c:numCache>
                <c:formatCode>#,##0</c:formatCode>
                <c:ptCount val="29"/>
                <c:pt idx="0">
                  <c:v>-1956201.4500859925</c:v>
                </c:pt>
                <c:pt idx="1">
                  <c:v>-1286877.1868016412</c:v>
                </c:pt>
                <c:pt idx="2">
                  <c:v>-580604.81776423042</c:v>
                </c:pt>
                <c:pt idx="3">
                  <c:v>162595.71389143006</c:v>
                </c:pt>
                <c:pt idx="4">
                  <c:v>942176.77224868082</c:v>
                </c:pt>
                <c:pt idx="5">
                  <c:v>1756902.0622068932</c:v>
                </c:pt>
                <c:pt idx="6">
                  <c:v>2604677.2707518386</c:v>
                </c:pt>
                <c:pt idx="7">
                  <c:v>3482415.6439466206</c:v>
                </c:pt>
                <c:pt idx="8">
                  <c:v>4386021.7774340864</c:v>
                </c:pt>
                <c:pt idx="9">
                  <c:v>5310614.37989299</c:v>
                </c:pt>
                <c:pt idx="10">
                  <c:v>6251096.5317673925</c:v>
                </c:pt>
                <c:pt idx="11">
                  <c:v>7203056.213776174</c:v>
                </c:pt>
                <c:pt idx="12">
                  <c:v>8163748.1690284451</c:v>
                </c:pt>
                <c:pt idx="13">
                  <c:v>9132743.5197487306</c:v>
                </c:pt>
                <c:pt idx="14">
                  <c:v>10111953.60401921</c:v>
                </c:pt>
                <c:pt idx="15">
                  <c:v>11105090.40919121</c:v>
                </c:pt>
                <c:pt idx="16">
                  <c:v>12116896.199047633</c:v>
                </c:pt>
                <c:pt idx="17">
                  <c:v>13152464.67318739</c:v>
                </c:pt>
                <c:pt idx="18">
                  <c:v>14216798.490484538</c:v>
                </c:pt>
                <c:pt idx="19">
                  <c:v>15314593.402886452</c:v>
                </c:pt>
                <c:pt idx="20">
                  <c:v>16450176.729841826</c:v>
                </c:pt>
                <c:pt idx="21">
                  <c:v>17627529.220460288</c:v>
                </c:pt>
                <c:pt idx="22">
                  <c:v>18850342.104058798</c:v>
                </c:pt>
                <c:pt idx="23">
                  <c:v>20122082.664074387</c:v>
                </c:pt>
                <c:pt idx="24">
                  <c:v>21446055.93275819</c:v>
                </c:pt>
                <c:pt idx="25">
                  <c:v>22825457.991466932</c:v>
                </c:pt>
                <c:pt idx="26">
                  <c:v>24263420.175912913</c:v>
                </c:pt>
                <c:pt idx="27">
                  <c:v>25763045.071118195</c:v>
                </c:pt>
                <c:pt idx="28">
                  <c:v>27327435.670290373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442-47A1-B8F9-A4C5DF280B91}"/>
            </c:ext>
          </c:extLst>
        </c:ser>
        <c:ser>
          <c:idx val="1"/>
          <c:order val="1"/>
          <c:tx>
            <c:strRef>
              <c:f>База!$D$8:$D$10</c:f>
              <c:strCache>
                <c:ptCount val="3"/>
                <c:pt idx="0">
                  <c:v>адекватность</c:v>
                </c:pt>
                <c:pt idx="1">
                  <c:v>_</c:v>
                </c:pt>
                <c:pt idx="2">
                  <c:v>макс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База!$D$11:$D$39</c:f>
              <c:numCache>
                <c:formatCode>#,##0</c:formatCode>
                <c:ptCount val="29"/>
                <c:pt idx="0">
                  <c:v>3739941.0803154707</c:v>
                </c:pt>
                <c:pt idx="1">
                  <c:v>4213046.8077561511</c:v>
                </c:pt>
                <c:pt idx="2">
                  <c:v>4718163.99984763</c:v>
                </c:pt>
                <c:pt idx="3">
                  <c:v>5258485.370482346</c:v>
                </c:pt>
                <c:pt idx="4">
                  <c:v>5837861.6182303559</c:v>
                </c:pt>
                <c:pt idx="5">
                  <c:v>6460967.4171804525</c:v>
                </c:pt>
                <c:pt idx="6">
                  <c:v>7133475.9862706047</c:v>
                </c:pt>
                <c:pt idx="7">
                  <c:v>7862198.9157687509</c:v>
                </c:pt>
                <c:pt idx="8">
                  <c:v>8655107.9800591394</c:v>
                </c:pt>
                <c:pt idx="9">
                  <c:v>9521118.1844831277</c:v>
                </c:pt>
                <c:pt idx="10">
                  <c:v>10469523.531359868</c:v>
                </c:pt>
                <c:pt idx="11">
                  <c:v>11509102.738387467</c:v>
                </c:pt>
                <c:pt idx="12">
                  <c:v>12647143.853577789</c:v>
                </c:pt>
                <c:pt idx="13">
                  <c:v>13888801.353981158</c:v>
                </c:pt>
                <c:pt idx="14">
                  <c:v>15237079.271344533</c:v>
                </c:pt>
                <c:pt idx="15">
                  <c:v>16693377.976902718</c:v>
                </c:pt>
                <c:pt idx="16">
                  <c:v>18258272.037383951</c:v>
                </c:pt>
                <c:pt idx="17">
                  <c:v>19932196.813244045</c:v>
                </c:pt>
                <c:pt idx="18">
                  <c:v>21715898.977094799</c:v>
                </c:pt>
                <c:pt idx="19">
                  <c:v>23610660.716225568</c:v>
                </c:pt>
                <c:pt idx="20">
                  <c:v>25618369.899447113</c:v>
                </c:pt>
                <c:pt idx="21">
                  <c:v>27741507.172045324</c:v>
                </c:pt>
                <c:pt idx="22">
                  <c:v>29983098.189460117</c:v>
                </c:pt>
                <c:pt idx="23">
                  <c:v>32346657.666376326</c:v>
                </c:pt>
                <c:pt idx="24">
                  <c:v>34836137.655886173</c:v>
                </c:pt>
                <c:pt idx="25">
                  <c:v>37455884.586404614</c:v>
                </c:pt>
                <c:pt idx="26">
                  <c:v>40210605.769911781</c:v>
                </c:pt>
                <c:pt idx="27">
                  <c:v>43105344.510163926</c:v>
                </c:pt>
                <c:pt idx="28">
                  <c:v>46145462.450511649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442-47A1-B8F9-A4C5DF280B91}"/>
            </c:ext>
          </c:extLst>
        </c:ser>
        <c:ser>
          <c:idx val="2"/>
          <c:order val="2"/>
          <c:tx>
            <c:strRef>
              <c:f>База!$E$8:$E$10</c:f>
              <c:strCache>
                <c:ptCount val="3"/>
                <c:pt idx="0">
                  <c:v>ВВП</c:v>
                </c:pt>
                <c:pt idx="1">
                  <c:v>млн.руб</c:v>
                </c:pt>
                <c:pt idx="2">
                  <c:v>Y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База!$E$11:$E$39</c:f>
              <c:numCache>
                <c:formatCode>#,##0</c:formatCode>
                <c:ptCount val="29"/>
                <c:pt idx="0">
                  <c:v>1523670.1312683504</c:v>
                </c:pt>
                <c:pt idx="1">
                  <c:v>1899714.2822209885</c:v>
                </c:pt>
                <c:pt idx="2">
                  <c:v>2271976.8034374709</c:v>
                </c:pt>
                <c:pt idx="3">
                  <c:v>2745199.6299384595</c:v>
                </c:pt>
                <c:pt idx="4">
                  <c:v>3476075.5445336094</c:v>
                </c:pt>
                <c:pt idx="5">
                  <c:v>4183589.0473623835</c:v>
                </c:pt>
                <c:pt idx="6">
                  <c:v>5380452.4239379605</c:v>
                </c:pt>
                <c:pt idx="7">
                  <c:v>5857652.2365358304</c:v>
                </c:pt>
                <c:pt idx="8">
                  <c:v>6511019.5831007604</c:v>
                </c:pt>
                <c:pt idx="9">
                  <c:v>7448243.4494492188</c:v>
                </c:pt>
                <c:pt idx="10">
                  <c:v>8915955.3337932099</c:v>
                </c:pt>
                <c:pt idx="11">
                  <c:v>10017461.84195617</c:v>
                </c:pt>
                <c:pt idx="12">
                  <c:v>9925208.0999999996</c:v>
                </c:pt>
                <c:pt idx="13">
                  <c:v>10706582.1</c:v>
                </c:pt>
                <c:pt idx="14">
                  <c:v>11852881.700000001</c:v>
                </c:pt>
                <c:pt idx="15">
                  <c:v>12766002.800000001</c:v>
                </c:pt>
                <c:pt idx="16">
                  <c:v>13515794</c:v>
                </c:pt>
                <c:pt idx="17">
                  <c:v>13615271.9</c:v>
                </c:pt>
                <c:pt idx="18">
                  <c:v>14544325.699999999</c:v>
                </c:pt>
                <c:pt idx="19">
                  <c:v>16406490.399999999</c:v>
                </c:pt>
                <c:pt idx="20">
                  <c:v>19738622.600000001</c:v>
                </c:pt>
                <c:pt idx="21">
                  <c:v>24340433.200000003</c:v>
                </c:pt>
                <c:pt idx="22">
                  <c:v>29177253.5</c:v>
                </c:pt>
                <c:pt idx="23">
                  <c:v>32463740.899999999</c:v>
                </c:pt>
                <c:pt idx="24">
                  <c:v>28141096.794322181</c:v>
                </c:pt>
                <c:pt idx="25">
                  <c:v>30140671.288935777</c:v>
                </c:pt>
                <c:pt idx="26">
                  <c:v>32237012.972912345</c:v>
                </c:pt>
                <c:pt idx="27">
                  <c:v>34434194.790641062</c:v>
                </c:pt>
                <c:pt idx="28">
                  <c:v>36736449.060401015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442-47A1-B8F9-A4C5DF280B91}"/>
            </c:ext>
          </c:extLst>
        </c:ser>
        <c:ser>
          <c:idx val="3"/>
          <c:order val="3"/>
          <c:tx>
            <c:strRef>
              <c:f>База!$J$8:$J$10</c:f>
              <c:strCache>
                <c:ptCount val="3"/>
                <c:pt idx="0">
                  <c:v>регрессия</c:v>
                </c:pt>
                <c:pt idx="1">
                  <c:v>_</c:v>
                </c:pt>
                <c:pt idx="2">
                  <c:v>Y^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База!$J$11:$J$39</c:f>
              <c:numCache>
                <c:formatCode>#,##0</c:formatCode>
                <c:ptCount val="29"/>
                <c:pt idx="0">
                  <c:v>1621628.6645616177</c:v>
                </c:pt>
                <c:pt idx="1">
                  <c:v>2013016.1992909929</c:v>
                </c:pt>
                <c:pt idx="2">
                  <c:v>2325038.8548217583</c:v>
                </c:pt>
                <c:pt idx="3">
                  <c:v>2813972.2413556622</c:v>
                </c:pt>
                <c:pt idx="4">
                  <c:v>3353135.6454100725</c:v>
                </c:pt>
                <c:pt idx="5">
                  <c:v>4003467.2315843333</c:v>
                </c:pt>
                <c:pt idx="6">
                  <c:v>4997568.9222572353</c:v>
                </c:pt>
                <c:pt idx="7">
                  <c:v>5655970.8998860922</c:v>
                </c:pt>
                <c:pt idx="8">
                  <c:v>6150462.5808363054</c:v>
                </c:pt>
                <c:pt idx="9">
                  <c:v>6931672.4976289012</c:v>
                </c:pt>
                <c:pt idx="10">
                  <c:v>8913416.8641179483</c:v>
                </c:pt>
                <c:pt idx="11">
                  <c:v>10174562.952169243</c:v>
                </c:pt>
                <c:pt idx="12">
                  <c:v>10605951.62170127</c:v>
                </c:pt>
                <c:pt idx="13">
                  <c:v>11142798.740273396</c:v>
                </c:pt>
                <c:pt idx="14">
                  <c:v>11878315.017391136</c:v>
                </c:pt>
                <c:pt idx="15">
                  <c:v>11975639.912067607</c:v>
                </c:pt>
                <c:pt idx="16">
                  <c:v>12875879.003359264</c:v>
                </c:pt>
                <c:pt idx="17">
                  <c:v>13648410.010231204</c:v>
                </c:pt>
                <c:pt idx="18">
                  <c:v>14701025.428513909</c:v>
                </c:pt>
                <c:pt idx="19">
                  <c:v>18233656.343584314</c:v>
                </c:pt>
                <c:pt idx="20">
                  <c:v>21138419.733300366</c:v>
                </c:pt>
                <c:pt idx="21">
                  <c:v>23725277.783308953</c:v>
                </c:pt>
                <c:pt idx="22">
                  <c:v>28805432.023975857</c:v>
                </c:pt>
                <c:pt idx="23">
                  <c:v>31598898.035906922</c:v>
                </c:pt>
                <c:pt idx="24">
                  <c:v>27513392.850978624</c:v>
                </c:pt>
                <c:pt idx="25">
                  <c:v>29353122.843729038</c:v>
                </c:pt>
                <c:pt idx="26">
                  <c:v>31286179.673845306</c:v>
                </c:pt>
                <c:pt idx="27">
                  <c:v>33317383.31486503</c:v>
                </c:pt>
                <c:pt idx="28">
                  <c:v>35451569.680378497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442-47A1-B8F9-A4C5DF280B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79819200"/>
        <c:axId val="479817536"/>
      </c:lineChart>
      <c:catAx>
        <c:axId val="47981920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79817536"/>
        <c:crosses val="autoZero"/>
        <c:auto val="1"/>
        <c:lblAlgn val="ctr"/>
        <c:lblOffset val="100"/>
        <c:noMultiLvlLbl val="0"/>
      </c:catAx>
      <c:valAx>
        <c:axId val="479817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798192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Размерность!$J$8</c:f>
          <c:strCache>
            <c:ptCount val="1"/>
            <c:pt idx="0">
              <c:v>регрессия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Размерность!$C$8:$C$10</c:f>
              <c:strCache>
                <c:ptCount val="3"/>
                <c:pt idx="0">
                  <c:v>адекватность</c:v>
                </c:pt>
                <c:pt idx="1">
                  <c:v>_</c:v>
                </c:pt>
                <c:pt idx="2">
                  <c:v>мин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Размерность!$C$11:$C$39</c:f>
              <c:numCache>
                <c:formatCode>#,##0</c:formatCode>
                <c:ptCount val="29"/>
                <c:pt idx="0">
                  <c:v>-1956201.4500859925</c:v>
                </c:pt>
                <c:pt idx="1">
                  <c:v>-1286877.1868016412</c:v>
                </c:pt>
                <c:pt idx="2">
                  <c:v>-580604.81776423042</c:v>
                </c:pt>
                <c:pt idx="3">
                  <c:v>162595.71389143006</c:v>
                </c:pt>
                <c:pt idx="4">
                  <c:v>942176.77224868082</c:v>
                </c:pt>
                <c:pt idx="5">
                  <c:v>1756902.0622068932</c:v>
                </c:pt>
                <c:pt idx="6">
                  <c:v>2604677.2707518386</c:v>
                </c:pt>
                <c:pt idx="7">
                  <c:v>3482415.6439466206</c:v>
                </c:pt>
                <c:pt idx="8">
                  <c:v>4386021.7774340864</c:v>
                </c:pt>
                <c:pt idx="9">
                  <c:v>5310614.37989299</c:v>
                </c:pt>
                <c:pt idx="10">
                  <c:v>6251096.5317673925</c:v>
                </c:pt>
                <c:pt idx="11">
                  <c:v>7203056.213776174</c:v>
                </c:pt>
                <c:pt idx="12">
                  <c:v>8163748.1690284451</c:v>
                </c:pt>
                <c:pt idx="13">
                  <c:v>9132743.5197487306</c:v>
                </c:pt>
                <c:pt idx="14">
                  <c:v>10111953.60401921</c:v>
                </c:pt>
                <c:pt idx="15">
                  <c:v>11105090.40919121</c:v>
                </c:pt>
                <c:pt idx="16">
                  <c:v>12116896.199047633</c:v>
                </c:pt>
                <c:pt idx="17">
                  <c:v>13152464.67318739</c:v>
                </c:pt>
                <c:pt idx="18">
                  <c:v>14216798.490484538</c:v>
                </c:pt>
                <c:pt idx="19">
                  <c:v>15314593.402886452</c:v>
                </c:pt>
                <c:pt idx="20">
                  <c:v>16450176.729841826</c:v>
                </c:pt>
                <c:pt idx="21">
                  <c:v>17627529.220460288</c:v>
                </c:pt>
                <c:pt idx="22">
                  <c:v>18850342.104058798</c:v>
                </c:pt>
                <c:pt idx="23">
                  <c:v>20122082.664074387</c:v>
                </c:pt>
                <c:pt idx="24">
                  <c:v>21446055.93275819</c:v>
                </c:pt>
                <c:pt idx="25">
                  <c:v>22825457.991466932</c:v>
                </c:pt>
                <c:pt idx="26">
                  <c:v>24263420.175912913</c:v>
                </c:pt>
                <c:pt idx="27">
                  <c:v>25763045.071118195</c:v>
                </c:pt>
                <c:pt idx="28">
                  <c:v>27327435.670290373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85F-4624-AA96-5268C7893E77}"/>
            </c:ext>
          </c:extLst>
        </c:ser>
        <c:ser>
          <c:idx val="1"/>
          <c:order val="1"/>
          <c:tx>
            <c:strRef>
              <c:f>Размерность!$D$8:$D$10</c:f>
              <c:strCache>
                <c:ptCount val="3"/>
                <c:pt idx="0">
                  <c:v>адекватность</c:v>
                </c:pt>
                <c:pt idx="1">
                  <c:v>_</c:v>
                </c:pt>
                <c:pt idx="2">
                  <c:v>макс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Размерность!$D$11:$D$39</c:f>
              <c:numCache>
                <c:formatCode>#,##0</c:formatCode>
                <c:ptCount val="29"/>
                <c:pt idx="0">
                  <c:v>3739941.0803154707</c:v>
                </c:pt>
                <c:pt idx="1">
                  <c:v>4213046.8077561511</c:v>
                </c:pt>
                <c:pt idx="2">
                  <c:v>4718163.99984763</c:v>
                </c:pt>
                <c:pt idx="3">
                  <c:v>5258485.370482346</c:v>
                </c:pt>
                <c:pt idx="4">
                  <c:v>5837861.6182303559</c:v>
                </c:pt>
                <c:pt idx="5">
                  <c:v>6460967.4171804525</c:v>
                </c:pt>
                <c:pt idx="6">
                  <c:v>7133475.9862706047</c:v>
                </c:pt>
                <c:pt idx="7">
                  <c:v>7862198.9157687509</c:v>
                </c:pt>
                <c:pt idx="8">
                  <c:v>8655107.9800591394</c:v>
                </c:pt>
                <c:pt idx="9">
                  <c:v>9521118.1844831277</c:v>
                </c:pt>
                <c:pt idx="10">
                  <c:v>10469523.531359868</c:v>
                </c:pt>
                <c:pt idx="11">
                  <c:v>11509102.738387467</c:v>
                </c:pt>
                <c:pt idx="12">
                  <c:v>12647143.853577789</c:v>
                </c:pt>
                <c:pt idx="13">
                  <c:v>13888801.353981158</c:v>
                </c:pt>
                <c:pt idx="14">
                  <c:v>15237079.271344533</c:v>
                </c:pt>
                <c:pt idx="15">
                  <c:v>16693377.976902718</c:v>
                </c:pt>
                <c:pt idx="16">
                  <c:v>18258272.037383951</c:v>
                </c:pt>
                <c:pt idx="17">
                  <c:v>19932196.813244045</c:v>
                </c:pt>
                <c:pt idx="18">
                  <c:v>21715898.977094799</c:v>
                </c:pt>
                <c:pt idx="19">
                  <c:v>23610660.716225568</c:v>
                </c:pt>
                <c:pt idx="20">
                  <c:v>25618369.899447113</c:v>
                </c:pt>
                <c:pt idx="21">
                  <c:v>27741507.172045324</c:v>
                </c:pt>
                <c:pt idx="22">
                  <c:v>29983098.189460117</c:v>
                </c:pt>
                <c:pt idx="23">
                  <c:v>32346657.666376326</c:v>
                </c:pt>
                <c:pt idx="24">
                  <c:v>34836137.655886173</c:v>
                </c:pt>
                <c:pt idx="25">
                  <c:v>37455884.586404614</c:v>
                </c:pt>
                <c:pt idx="26">
                  <c:v>40210605.769911781</c:v>
                </c:pt>
                <c:pt idx="27">
                  <c:v>43105344.510163926</c:v>
                </c:pt>
                <c:pt idx="28">
                  <c:v>46145462.450511649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85F-4624-AA96-5268C7893E77}"/>
            </c:ext>
          </c:extLst>
        </c:ser>
        <c:ser>
          <c:idx val="2"/>
          <c:order val="2"/>
          <c:tx>
            <c:strRef>
              <c:f>Размерность!$E$8:$E$10</c:f>
              <c:strCache>
                <c:ptCount val="3"/>
                <c:pt idx="0">
                  <c:v>ВВП</c:v>
                </c:pt>
                <c:pt idx="1">
                  <c:v>млн.руб</c:v>
                </c:pt>
                <c:pt idx="2">
                  <c:v>Y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Размерность!$E$11:$E$39</c:f>
              <c:numCache>
                <c:formatCode>#,##0</c:formatCode>
                <c:ptCount val="29"/>
                <c:pt idx="0">
                  <c:v>1523670.1312683504</c:v>
                </c:pt>
                <c:pt idx="1">
                  <c:v>1899714.2822209885</c:v>
                </c:pt>
                <c:pt idx="2">
                  <c:v>2271976.8034374709</c:v>
                </c:pt>
                <c:pt idx="3">
                  <c:v>2745199.6299384595</c:v>
                </c:pt>
                <c:pt idx="4">
                  <c:v>3476075.5445336094</c:v>
                </c:pt>
                <c:pt idx="5">
                  <c:v>4183589.0473623835</c:v>
                </c:pt>
                <c:pt idx="6">
                  <c:v>5380452.4239379605</c:v>
                </c:pt>
                <c:pt idx="7">
                  <c:v>5857652.2365358304</c:v>
                </c:pt>
                <c:pt idx="8">
                  <c:v>6511019.5831007604</c:v>
                </c:pt>
                <c:pt idx="9">
                  <c:v>7448243.4494492188</c:v>
                </c:pt>
                <c:pt idx="10">
                  <c:v>8915955.3337932099</c:v>
                </c:pt>
                <c:pt idx="11">
                  <c:v>10017461.84195617</c:v>
                </c:pt>
                <c:pt idx="12">
                  <c:v>9925208.0999999996</c:v>
                </c:pt>
                <c:pt idx="13">
                  <c:v>10706582.1</c:v>
                </c:pt>
                <c:pt idx="14">
                  <c:v>11852881.700000001</c:v>
                </c:pt>
                <c:pt idx="15">
                  <c:v>12766002.800000001</c:v>
                </c:pt>
                <c:pt idx="16">
                  <c:v>13515794</c:v>
                </c:pt>
                <c:pt idx="17">
                  <c:v>13615271.9</c:v>
                </c:pt>
                <c:pt idx="18">
                  <c:v>14544325.699999999</c:v>
                </c:pt>
                <c:pt idx="19">
                  <c:v>16406490.399999999</c:v>
                </c:pt>
                <c:pt idx="20">
                  <c:v>19738622.600000001</c:v>
                </c:pt>
                <c:pt idx="21">
                  <c:v>24340433.200000003</c:v>
                </c:pt>
                <c:pt idx="22">
                  <c:v>29177253.5</c:v>
                </c:pt>
                <c:pt idx="23">
                  <c:v>32463740.899999999</c:v>
                </c:pt>
                <c:pt idx="24">
                  <c:v>28141096.794322181</c:v>
                </c:pt>
                <c:pt idx="25">
                  <c:v>30140671.288935777</c:v>
                </c:pt>
                <c:pt idx="26">
                  <c:v>32237012.972912345</c:v>
                </c:pt>
                <c:pt idx="27">
                  <c:v>34434194.790641062</c:v>
                </c:pt>
                <c:pt idx="28">
                  <c:v>36736449.060401015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85F-4624-AA96-5268C7893E77}"/>
            </c:ext>
          </c:extLst>
        </c:ser>
        <c:ser>
          <c:idx val="3"/>
          <c:order val="3"/>
          <c:tx>
            <c:strRef>
              <c:f>Размерность!$J$8:$J$10</c:f>
              <c:strCache>
                <c:ptCount val="3"/>
                <c:pt idx="0">
                  <c:v>регрессия</c:v>
                </c:pt>
                <c:pt idx="1">
                  <c:v>_</c:v>
                </c:pt>
                <c:pt idx="2">
                  <c:v>Y^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Размерность!$J$11:$J$39</c:f>
              <c:numCache>
                <c:formatCode>#,##0</c:formatCode>
                <c:ptCount val="29"/>
                <c:pt idx="0">
                  <c:v>1621628.6645616177</c:v>
                </c:pt>
                <c:pt idx="1">
                  <c:v>2013016.1992909929</c:v>
                </c:pt>
                <c:pt idx="2">
                  <c:v>2325038.8548217583</c:v>
                </c:pt>
                <c:pt idx="3">
                  <c:v>2813972.2413556622</c:v>
                </c:pt>
                <c:pt idx="4">
                  <c:v>3353135.6454100725</c:v>
                </c:pt>
                <c:pt idx="5">
                  <c:v>4003467.2315843333</c:v>
                </c:pt>
                <c:pt idx="6">
                  <c:v>4997568.9222572353</c:v>
                </c:pt>
                <c:pt idx="7">
                  <c:v>5655970.8998860922</c:v>
                </c:pt>
                <c:pt idx="8">
                  <c:v>6150462.5808363054</c:v>
                </c:pt>
                <c:pt idx="9">
                  <c:v>6931672.4976289012</c:v>
                </c:pt>
                <c:pt idx="10">
                  <c:v>8913416.8641179483</c:v>
                </c:pt>
                <c:pt idx="11">
                  <c:v>10174562.952169243</c:v>
                </c:pt>
                <c:pt idx="12">
                  <c:v>10605951.62170127</c:v>
                </c:pt>
                <c:pt idx="13">
                  <c:v>11142798.740273396</c:v>
                </c:pt>
                <c:pt idx="14">
                  <c:v>11878315.017391136</c:v>
                </c:pt>
                <c:pt idx="15">
                  <c:v>11975639.912067607</c:v>
                </c:pt>
                <c:pt idx="16">
                  <c:v>12875879.003359264</c:v>
                </c:pt>
                <c:pt idx="17">
                  <c:v>13648410.010231204</c:v>
                </c:pt>
                <c:pt idx="18">
                  <c:v>14701025.428513909</c:v>
                </c:pt>
                <c:pt idx="19">
                  <c:v>18233656.343584314</c:v>
                </c:pt>
                <c:pt idx="20">
                  <c:v>21138419.733300366</c:v>
                </c:pt>
                <c:pt idx="21">
                  <c:v>23725277.783308953</c:v>
                </c:pt>
                <c:pt idx="22">
                  <c:v>28805432.023975857</c:v>
                </c:pt>
                <c:pt idx="23">
                  <c:v>31598898.035906922</c:v>
                </c:pt>
                <c:pt idx="24">
                  <c:v>27513392.850978624</c:v>
                </c:pt>
                <c:pt idx="25">
                  <c:v>29353122.843729038</c:v>
                </c:pt>
                <c:pt idx="26">
                  <c:v>31286179.673845306</c:v>
                </c:pt>
                <c:pt idx="27">
                  <c:v>33317383.31486503</c:v>
                </c:pt>
                <c:pt idx="28">
                  <c:v>35451569.680378497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85F-4624-AA96-5268C7893E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79819200"/>
        <c:axId val="479817536"/>
      </c:lineChart>
      <c:catAx>
        <c:axId val="47981920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79817536"/>
        <c:crosses val="autoZero"/>
        <c:auto val="1"/>
        <c:lblAlgn val="ctr"/>
        <c:lblOffset val="100"/>
        <c:noMultiLvlLbl val="0"/>
      </c:catAx>
      <c:valAx>
        <c:axId val="479817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798192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'Размерность (2)'!$P$8</c:f>
          <c:strCache>
            <c:ptCount val="1"/>
            <c:pt idx="0">
              <c:v>регрессия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'Размерность (2)'!$I$8:$I$10</c:f>
              <c:strCache>
                <c:ptCount val="3"/>
                <c:pt idx="0">
                  <c:v>адекватность</c:v>
                </c:pt>
                <c:pt idx="1">
                  <c:v>_</c:v>
                </c:pt>
                <c:pt idx="2">
                  <c:v>мин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'Размерность (2)'!$I$11:$I$39</c:f>
              <c:numCache>
                <c:formatCode>#,##0</c:formatCode>
                <c:ptCount val="29"/>
                <c:pt idx="0">
                  <c:v>-1956201.4500859925</c:v>
                </c:pt>
                <c:pt idx="1">
                  <c:v>-1286877.1868016412</c:v>
                </c:pt>
                <c:pt idx="2">
                  <c:v>-580604.81776423042</c:v>
                </c:pt>
                <c:pt idx="3">
                  <c:v>162595.71389143006</c:v>
                </c:pt>
                <c:pt idx="4">
                  <c:v>942176.77224868082</c:v>
                </c:pt>
                <c:pt idx="5">
                  <c:v>1756902.0622068932</c:v>
                </c:pt>
                <c:pt idx="6">
                  <c:v>2604677.2707518386</c:v>
                </c:pt>
                <c:pt idx="7">
                  <c:v>3482415.6439466206</c:v>
                </c:pt>
                <c:pt idx="8">
                  <c:v>4386021.7774340864</c:v>
                </c:pt>
                <c:pt idx="9">
                  <c:v>5310614.37989299</c:v>
                </c:pt>
                <c:pt idx="10">
                  <c:v>6251096.5317673925</c:v>
                </c:pt>
                <c:pt idx="11">
                  <c:v>7203056.213776174</c:v>
                </c:pt>
                <c:pt idx="12">
                  <c:v>8163748.1690284451</c:v>
                </c:pt>
                <c:pt idx="13">
                  <c:v>9132743.5197487306</c:v>
                </c:pt>
                <c:pt idx="14">
                  <c:v>10111953.60401921</c:v>
                </c:pt>
                <c:pt idx="15">
                  <c:v>11105090.40919121</c:v>
                </c:pt>
                <c:pt idx="16">
                  <c:v>12116896.199047633</c:v>
                </c:pt>
                <c:pt idx="17">
                  <c:v>13152464.67318739</c:v>
                </c:pt>
                <c:pt idx="18">
                  <c:v>14216798.490484538</c:v>
                </c:pt>
                <c:pt idx="19">
                  <c:v>15314593.402886452</c:v>
                </c:pt>
                <c:pt idx="20">
                  <c:v>16450176.729841826</c:v>
                </c:pt>
                <c:pt idx="21">
                  <c:v>17627529.220460288</c:v>
                </c:pt>
                <c:pt idx="22">
                  <c:v>18850342.104058798</c:v>
                </c:pt>
                <c:pt idx="23">
                  <c:v>20122082.664074387</c:v>
                </c:pt>
                <c:pt idx="24">
                  <c:v>21446055.93275819</c:v>
                </c:pt>
                <c:pt idx="25">
                  <c:v>22825457.991466932</c:v>
                </c:pt>
                <c:pt idx="26">
                  <c:v>24263420.175912913</c:v>
                </c:pt>
                <c:pt idx="27">
                  <c:v>25763045.071118195</c:v>
                </c:pt>
                <c:pt idx="28">
                  <c:v>27327435.670290373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59A-4C95-B2E6-71B04DD27280}"/>
            </c:ext>
          </c:extLst>
        </c:ser>
        <c:ser>
          <c:idx val="1"/>
          <c:order val="1"/>
          <c:tx>
            <c:strRef>
              <c:f>'Размерность (2)'!$J$8:$J$10</c:f>
              <c:strCache>
                <c:ptCount val="3"/>
                <c:pt idx="0">
                  <c:v>адекватность</c:v>
                </c:pt>
                <c:pt idx="1">
                  <c:v>_</c:v>
                </c:pt>
                <c:pt idx="2">
                  <c:v>макс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'Размерность (2)'!$J$11:$J$39</c:f>
              <c:numCache>
                <c:formatCode>#,##0</c:formatCode>
                <c:ptCount val="29"/>
                <c:pt idx="0">
                  <c:v>3739941.0803154707</c:v>
                </c:pt>
                <c:pt idx="1">
                  <c:v>4213046.8077561511</c:v>
                </c:pt>
                <c:pt idx="2">
                  <c:v>4718163.99984763</c:v>
                </c:pt>
                <c:pt idx="3">
                  <c:v>5258485.370482346</c:v>
                </c:pt>
                <c:pt idx="4">
                  <c:v>5837861.6182303559</c:v>
                </c:pt>
                <c:pt idx="5">
                  <c:v>6460967.4171804525</c:v>
                </c:pt>
                <c:pt idx="6">
                  <c:v>7133475.9862706047</c:v>
                </c:pt>
                <c:pt idx="7">
                  <c:v>7862198.9157687509</c:v>
                </c:pt>
                <c:pt idx="8">
                  <c:v>8655107.9800591394</c:v>
                </c:pt>
                <c:pt idx="9">
                  <c:v>9521118.1844831277</c:v>
                </c:pt>
                <c:pt idx="10">
                  <c:v>10469523.531359868</c:v>
                </c:pt>
                <c:pt idx="11">
                  <c:v>11509102.738387467</c:v>
                </c:pt>
                <c:pt idx="12">
                  <c:v>12647143.853577789</c:v>
                </c:pt>
                <c:pt idx="13">
                  <c:v>13888801.353981158</c:v>
                </c:pt>
                <c:pt idx="14">
                  <c:v>15237079.271344533</c:v>
                </c:pt>
                <c:pt idx="15">
                  <c:v>16693377.976902718</c:v>
                </c:pt>
                <c:pt idx="16">
                  <c:v>18258272.037383951</c:v>
                </c:pt>
                <c:pt idx="17">
                  <c:v>19932196.813244045</c:v>
                </c:pt>
                <c:pt idx="18">
                  <c:v>21715898.977094799</c:v>
                </c:pt>
                <c:pt idx="19">
                  <c:v>23610660.716225568</c:v>
                </c:pt>
                <c:pt idx="20">
                  <c:v>25618369.899447113</c:v>
                </c:pt>
                <c:pt idx="21">
                  <c:v>27741507.172045324</c:v>
                </c:pt>
                <c:pt idx="22">
                  <c:v>29983098.189460117</c:v>
                </c:pt>
                <c:pt idx="23">
                  <c:v>32346657.666376326</c:v>
                </c:pt>
                <c:pt idx="24">
                  <c:v>34836137.655886173</c:v>
                </c:pt>
                <c:pt idx="25">
                  <c:v>37455884.586404614</c:v>
                </c:pt>
                <c:pt idx="26">
                  <c:v>40210605.769911781</c:v>
                </c:pt>
                <c:pt idx="27">
                  <c:v>43105344.510163926</c:v>
                </c:pt>
                <c:pt idx="28">
                  <c:v>46145462.450511649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59A-4C95-B2E6-71B04DD27280}"/>
            </c:ext>
          </c:extLst>
        </c:ser>
        <c:ser>
          <c:idx val="2"/>
          <c:order val="2"/>
          <c:tx>
            <c:strRef>
              <c:f>'Размерность (2)'!$K$8:$K$10</c:f>
              <c:strCache>
                <c:ptCount val="3"/>
                <c:pt idx="0">
                  <c:v>ВВП</c:v>
                </c:pt>
                <c:pt idx="1">
                  <c:v>млн.руб</c:v>
                </c:pt>
                <c:pt idx="2">
                  <c:v>Y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'Размерность (2)'!$K$11:$K$39</c:f>
              <c:numCache>
                <c:formatCode>#,##0</c:formatCode>
                <c:ptCount val="29"/>
                <c:pt idx="0">
                  <c:v>1523670.1312683504</c:v>
                </c:pt>
                <c:pt idx="1">
                  <c:v>1899714.2822209885</c:v>
                </c:pt>
                <c:pt idx="2">
                  <c:v>2271976.8034374709</c:v>
                </c:pt>
                <c:pt idx="3">
                  <c:v>2745199.6299384595</c:v>
                </c:pt>
                <c:pt idx="4">
                  <c:v>3476075.5445336094</c:v>
                </c:pt>
                <c:pt idx="5">
                  <c:v>4183589.0473623835</c:v>
                </c:pt>
                <c:pt idx="6">
                  <c:v>5380452.4239379605</c:v>
                </c:pt>
                <c:pt idx="7">
                  <c:v>5857652.2365358304</c:v>
                </c:pt>
                <c:pt idx="8">
                  <c:v>6511019.5831007604</c:v>
                </c:pt>
                <c:pt idx="9">
                  <c:v>7448243.4494492188</c:v>
                </c:pt>
                <c:pt idx="10">
                  <c:v>8915955.3337932099</c:v>
                </c:pt>
                <c:pt idx="11">
                  <c:v>10017461.84195617</c:v>
                </c:pt>
                <c:pt idx="12">
                  <c:v>9925208.0999999996</c:v>
                </c:pt>
                <c:pt idx="13">
                  <c:v>10706582.1</c:v>
                </c:pt>
                <c:pt idx="14">
                  <c:v>11852881.700000001</c:v>
                </c:pt>
                <c:pt idx="15">
                  <c:v>12766002.800000001</c:v>
                </c:pt>
                <c:pt idx="16">
                  <c:v>13515794</c:v>
                </c:pt>
                <c:pt idx="17">
                  <c:v>13615271.9</c:v>
                </c:pt>
                <c:pt idx="18">
                  <c:v>14544325.699999999</c:v>
                </c:pt>
                <c:pt idx="19">
                  <c:v>16406490.399999999</c:v>
                </c:pt>
                <c:pt idx="20">
                  <c:v>19738622.600000001</c:v>
                </c:pt>
                <c:pt idx="21">
                  <c:v>24340433.200000003</c:v>
                </c:pt>
                <c:pt idx="22">
                  <c:v>29177253.5</c:v>
                </c:pt>
                <c:pt idx="23">
                  <c:v>32463740.899999999</c:v>
                </c:pt>
                <c:pt idx="24">
                  <c:v>28141096.794322181</c:v>
                </c:pt>
                <c:pt idx="25">
                  <c:v>30140671.288935777</c:v>
                </c:pt>
                <c:pt idx="26">
                  <c:v>32237012.972912345</c:v>
                </c:pt>
                <c:pt idx="27">
                  <c:v>34434194.790641062</c:v>
                </c:pt>
                <c:pt idx="28">
                  <c:v>36736449.060401015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59A-4C95-B2E6-71B04DD27280}"/>
            </c:ext>
          </c:extLst>
        </c:ser>
        <c:ser>
          <c:idx val="3"/>
          <c:order val="3"/>
          <c:tx>
            <c:strRef>
              <c:f>'Размерность (2)'!$P$8:$P$10</c:f>
              <c:strCache>
                <c:ptCount val="3"/>
                <c:pt idx="0">
                  <c:v>регрессия</c:v>
                </c:pt>
                <c:pt idx="1">
                  <c:v>_</c:v>
                </c:pt>
                <c:pt idx="2">
                  <c:v>Y^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'Размерность (2)'!$P$11:$P$39</c:f>
              <c:numCache>
                <c:formatCode>#,##0</c:formatCode>
                <c:ptCount val="29"/>
                <c:pt idx="0">
                  <c:v>1621628.6645616177</c:v>
                </c:pt>
                <c:pt idx="1">
                  <c:v>2013016.1992909929</c:v>
                </c:pt>
                <c:pt idx="2">
                  <c:v>2325038.8548217583</c:v>
                </c:pt>
                <c:pt idx="3">
                  <c:v>2813972.2413556622</c:v>
                </c:pt>
                <c:pt idx="4">
                  <c:v>3353135.6454100725</c:v>
                </c:pt>
                <c:pt idx="5">
                  <c:v>4003467.2315843333</c:v>
                </c:pt>
                <c:pt idx="6">
                  <c:v>4997568.9222572353</c:v>
                </c:pt>
                <c:pt idx="7">
                  <c:v>5655970.8998860922</c:v>
                </c:pt>
                <c:pt idx="8">
                  <c:v>6150462.5808363054</c:v>
                </c:pt>
                <c:pt idx="9">
                  <c:v>6931672.4976289012</c:v>
                </c:pt>
                <c:pt idx="10">
                  <c:v>8913416.8641179483</c:v>
                </c:pt>
                <c:pt idx="11">
                  <c:v>10174562.952169243</c:v>
                </c:pt>
                <c:pt idx="12">
                  <c:v>10605951.62170127</c:v>
                </c:pt>
                <c:pt idx="13">
                  <c:v>11142798.740273396</c:v>
                </c:pt>
                <c:pt idx="14">
                  <c:v>11878315.017391136</c:v>
                </c:pt>
                <c:pt idx="15">
                  <c:v>11975639.912067607</c:v>
                </c:pt>
                <c:pt idx="16">
                  <c:v>12875879.003359264</c:v>
                </c:pt>
                <c:pt idx="17">
                  <c:v>13648410.010231204</c:v>
                </c:pt>
                <c:pt idx="18">
                  <c:v>14701025.428513909</c:v>
                </c:pt>
                <c:pt idx="19">
                  <c:v>18233656.343584314</c:v>
                </c:pt>
                <c:pt idx="20">
                  <c:v>21138419.733300366</c:v>
                </c:pt>
                <c:pt idx="21">
                  <c:v>23725277.783308953</c:v>
                </c:pt>
                <c:pt idx="22">
                  <c:v>28805432.023975857</c:v>
                </c:pt>
                <c:pt idx="23">
                  <c:v>31598898.035906922</c:v>
                </c:pt>
                <c:pt idx="24">
                  <c:v>27513392.850978624</c:v>
                </c:pt>
                <c:pt idx="25">
                  <c:v>29353122.843729038</c:v>
                </c:pt>
                <c:pt idx="26">
                  <c:v>31286179.673845306</c:v>
                </c:pt>
                <c:pt idx="27">
                  <c:v>33317383.31486503</c:v>
                </c:pt>
                <c:pt idx="28">
                  <c:v>35451569.680378497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59A-4C95-B2E6-71B04DD272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79819200"/>
        <c:axId val="479817536"/>
      </c:lineChart>
      <c:catAx>
        <c:axId val="47981920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79817536"/>
        <c:crosses val="autoZero"/>
        <c:auto val="1"/>
        <c:lblAlgn val="ctr"/>
        <c:lblOffset val="100"/>
        <c:noMultiLvlLbl val="0"/>
      </c:catAx>
      <c:valAx>
        <c:axId val="479817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798192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17009</xdr:colOff>
      <xdr:row>43</xdr:row>
      <xdr:rowOff>37419</xdr:rowOff>
    </xdr:from>
    <xdr:to>
      <xdr:col>8</xdr:col>
      <xdr:colOff>506866</xdr:colOff>
      <xdr:row>69</xdr:row>
      <xdr:rowOff>48304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17009</xdr:colOff>
      <xdr:row>43</xdr:row>
      <xdr:rowOff>37419</xdr:rowOff>
    </xdr:from>
    <xdr:to>
      <xdr:col>8</xdr:col>
      <xdr:colOff>506866</xdr:colOff>
      <xdr:row>69</xdr:row>
      <xdr:rowOff>48304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432289</xdr:colOff>
      <xdr:row>4</xdr:row>
      <xdr:rowOff>102577</xdr:rowOff>
    </xdr:from>
    <xdr:to>
      <xdr:col>17</xdr:col>
      <xdr:colOff>183444</xdr:colOff>
      <xdr:row>10</xdr:row>
      <xdr:rowOff>21981</xdr:rowOff>
    </xdr:to>
    <xdr:sp macro="" textlink="">
      <xdr:nvSpPr>
        <xdr:cNvPr id="10" name="Полилиния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10484827" y="879231"/>
          <a:ext cx="322655" cy="1069731"/>
        </a:xfrm>
        <a:custGeom>
          <a:avLst/>
          <a:gdLst>
            <a:gd name="connsiteX0" fmla="*/ 0 w 322655"/>
            <a:gd name="connsiteY0" fmla="*/ 0 h 1069731"/>
            <a:gd name="connsiteX1" fmla="*/ 322385 w 322655"/>
            <a:gd name="connsiteY1" fmla="*/ 498231 h 1069731"/>
            <a:gd name="connsiteX2" fmla="*/ 43961 w 322655"/>
            <a:gd name="connsiteY2" fmla="*/ 1069731 h 106973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22655" h="1069731">
              <a:moveTo>
                <a:pt x="0" y="0"/>
              </a:moveTo>
              <a:cubicBezTo>
                <a:pt x="157529" y="159971"/>
                <a:pt x="315058" y="319943"/>
                <a:pt x="322385" y="498231"/>
              </a:cubicBezTo>
              <a:cubicBezTo>
                <a:pt x="329712" y="676519"/>
                <a:pt x="186836" y="873125"/>
                <a:pt x="43961" y="1069731"/>
              </a:cubicBezTo>
            </a:path>
          </a:pathLst>
        </a:custGeom>
        <a:noFill/>
        <a:ln>
          <a:tailEnd type="stealth" w="lg" len="lg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639536</xdr:colOff>
      <xdr:row>9</xdr:row>
      <xdr:rowOff>13607</xdr:rowOff>
    </xdr:from>
    <xdr:to>
      <xdr:col>16</xdr:col>
      <xdr:colOff>612321</xdr:colOff>
      <xdr:row>34</xdr:row>
      <xdr:rowOff>40821</xdr:rowOff>
    </xdr:to>
    <xdr:cxnSp macro="">
      <xdr:nvCxnSpPr>
        <xdr:cNvPr id="12" name="Прямая со стрелкой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CxnSpPr/>
      </xdr:nvCxnSpPr>
      <xdr:spPr>
        <a:xfrm flipH="1" flipV="1">
          <a:off x="8245929" y="1755321"/>
          <a:ext cx="2707821" cy="4925786"/>
        </a:xfrm>
        <a:prstGeom prst="straightConnector1">
          <a:avLst/>
        </a:prstGeom>
        <a:ln w="66675"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19050</xdr:colOff>
      <xdr:row>9</xdr:row>
      <xdr:rowOff>142874</xdr:rowOff>
    </xdr:from>
    <xdr:to>
      <xdr:col>15</xdr:col>
      <xdr:colOff>38100</xdr:colOff>
      <xdr:row>11</xdr:row>
      <xdr:rowOff>66675</xdr:rowOff>
    </xdr:to>
    <xdr:sp macro="" textlink="">
      <xdr:nvSpPr>
        <xdr:cNvPr id="13" name="Прямоугольник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9020175" y="1876424"/>
          <a:ext cx="666750" cy="323851"/>
        </a:xfrm>
        <a:prstGeom prst="rect">
          <a:avLst/>
        </a:prstGeom>
        <a:noFill/>
        <a:ln w="3492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638735</xdr:colOff>
      <xdr:row>27</xdr:row>
      <xdr:rowOff>134471</xdr:rowOff>
    </xdr:from>
    <xdr:to>
      <xdr:col>17</xdr:col>
      <xdr:colOff>44824</xdr:colOff>
      <xdr:row>29</xdr:row>
      <xdr:rowOff>89647</xdr:rowOff>
    </xdr:to>
    <xdr:sp macro="" textlink="">
      <xdr:nvSpPr>
        <xdr:cNvPr id="14" name="Прямоугольник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9637059" y="5367618"/>
          <a:ext cx="1355912" cy="347382"/>
        </a:xfrm>
        <a:prstGeom prst="rect">
          <a:avLst/>
        </a:prstGeom>
        <a:noFill/>
        <a:ln w="3492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432289</xdr:colOff>
      <xdr:row>4</xdr:row>
      <xdr:rowOff>102577</xdr:rowOff>
    </xdr:from>
    <xdr:to>
      <xdr:col>24</xdr:col>
      <xdr:colOff>183444</xdr:colOff>
      <xdr:row>10</xdr:row>
      <xdr:rowOff>21981</xdr:rowOff>
    </xdr:to>
    <xdr:sp macro="" textlink="">
      <xdr:nvSpPr>
        <xdr:cNvPr id="19" name="Полилиния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10695477" y="864577"/>
          <a:ext cx="394092" cy="1062404"/>
        </a:xfrm>
        <a:custGeom>
          <a:avLst/>
          <a:gdLst>
            <a:gd name="connsiteX0" fmla="*/ 0 w 322655"/>
            <a:gd name="connsiteY0" fmla="*/ 0 h 1069731"/>
            <a:gd name="connsiteX1" fmla="*/ 322385 w 322655"/>
            <a:gd name="connsiteY1" fmla="*/ 498231 h 1069731"/>
            <a:gd name="connsiteX2" fmla="*/ 43961 w 322655"/>
            <a:gd name="connsiteY2" fmla="*/ 1069731 h 106973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22655" h="1069731">
              <a:moveTo>
                <a:pt x="0" y="0"/>
              </a:moveTo>
              <a:cubicBezTo>
                <a:pt x="157529" y="159971"/>
                <a:pt x="315058" y="319943"/>
                <a:pt x="322385" y="498231"/>
              </a:cubicBezTo>
              <a:cubicBezTo>
                <a:pt x="329712" y="676519"/>
                <a:pt x="186836" y="873125"/>
                <a:pt x="43961" y="1069731"/>
              </a:cubicBezTo>
            </a:path>
          </a:pathLst>
        </a:custGeom>
        <a:noFill/>
        <a:ln>
          <a:tailEnd type="stealth" w="lg" len="lg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422413</xdr:colOff>
      <xdr:row>35</xdr:row>
      <xdr:rowOff>0</xdr:rowOff>
    </xdr:from>
    <xdr:to>
      <xdr:col>16</xdr:col>
      <xdr:colOff>306457</xdr:colOff>
      <xdr:row>39</xdr:row>
      <xdr:rowOff>173935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SpPr txBox="1"/>
      </xdr:nvSpPr>
      <xdr:spPr>
        <a:xfrm>
          <a:off x="8249478" y="6766891"/>
          <a:ext cx="2592457" cy="93593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/>
            <a:t>Регрессия непереопределена, если </a:t>
          </a:r>
          <a:r>
            <a:rPr lang="en-US" sz="1100"/>
            <a:t>N&gt;m+1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17009</xdr:colOff>
      <xdr:row>43</xdr:row>
      <xdr:rowOff>37419</xdr:rowOff>
    </xdr:from>
    <xdr:to>
      <xdr:col>14</xdr:col>
      <xdr:colOff>506866</xdr:colOff>
      <xdr:row>69</xdr:row>
      <xdr:rowOff>48304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432289</xdr:colOff>
      <xdr:row>4</xdr:row>
      <xdr:rowOff>102577</xdr:rowOff>
    </xdr:from>
    <xdr:to>
      <xdr:col>23</xdr:col>
      <xdr:colOff>183444</xdr:colOff>
      <xdr:row>10</xdr:row>
      <xdr:rowOff>21981</xdr:rowOff>
    </xdr:to>
    <xdr:sp macro="" textlink="">
      <xdr:nvSpPr>
        <xdr:cNvPr id="10" name="Полилиния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/>
      </xdr:nvSpPr>
      <xdr:spPr>
        <a:xfrm>
          <a:off x="11100289" y="883627"/>
          <a:ext cx="398855" cy="1071929"/>
        </a:xfrm>
        <a:custGeom>
          <a:avLst/>
          <a:gdLst>
            <a:gd name="connsiteX0" fmla="*/ 0 w 322655"/>
            <a:gd name="connsiteY0" fmla="*/ 0 h 1069731"/>
            <a:gd name="connsiteX1" fmla="*/ 322385 w 322655"/>
            <a:gd name="connsiteY1" fmla="*/ 498231 h 1069731"/>
            <a:gd name="connsiteX2" fmla="*/ 43961 w 322655"/>
            <a:gd name="connsiteY2" fmla="*/ 1069731 h 106973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22655" h="1069731">
              <a:moveTo>
                <a:pt x="0" y="0"/>
              </a:moveTo>
              <a:cubicBezTo>
                <a:pt x="157529" y="159971"/>
                <a:pt x="315058" y="319943"/>
                <a:pt x="322385" y="498231"/>
              </a:cubicBezTo>
              <a:cubicBezTo>
                <a:pt x="329712" y="676519"/>
                <a:pt x="186836" y="873125"/>
                <a:pt x="43961" y="1069731"/>
              </a:cubicBezTo>
            </a:path>
          </a:pathLst>
        </a:custGeom>
        <a:noFill/>
        <a:ln>
          <a:tailEnd type="stealth" w="lg" len="lg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639536</xdr:colOff>
      <xdr:row>9</xdr:row>
      <xdr:rowOff>13607</xdr:rowOff>
    </xdr:from>
    <xdr:to>
      <xdr:col>22</xdr:col>
      <xdr:colOff>612321</xdr:colOff>
      <xdr:row>34</xdr:row>
      <xdr:rowOff>40821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/>
      </xdr:nvCxnSpPr>
      <xdr:spPr>
        <a:xfrm flipH="1" flipV="1">
          <a:off x="8450036" y="1747157"/>
          <a:ext cx="2830285" cy="4884964"/>
        </a:xfrm>
        <a:prstGeom prst="straightConnector1">
          <a:avLst/>
        </a:prstGeom>
        <a:ln w="66675"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19050</xdr:colOff>
      <xdr:row>9</xdr:row>
      <xdr:rowOff>142874</xdr:rowOff>
    </xdr:from>
    <xdr:to>
      <xdr:col>21</xdr:col>
      <xdr:colOff>38100</xdr:colOff>
      <xdr:row>11</xdr:row>
      <xdr:rowOff>66675</xdr:rowOff>
    </xdr:to>
    <xdr:sp macro="" textlink="">
      <xdr:nvSpPr>
        <xdr:cNvPr id="12" name="Прямоугольник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/>
      </xdr:nvSpPr>
      <xdr:spPr>
        <a:xfrm>
          <a:off x="9391650" y="1876424"/>
          <a:ext cx="666750" cy="323851"/>
        </a:xfrm>
        <a:prstGeom prst="rect">
          <a:avLst/>
        </a:prstGeom>
        <a:noFill/>
        <a:ln w="3492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638735</xdr:colOff>
      <xdr:row>27</xdr:row>
      <xdr:rowOff>134471</xdr:rowOff>
    </xdr:from>
    <xdr:to>
      <xdr:col>23</xdr:col>
      <xdr:colOff>44824</xdr:colOff>
      <xdr:row>29</xdr:row>
      <xdr:rowOff>89647</xdr:rowOff>
    </xdr:to>
    <xdr:sp macro="" textlink="">
      <xdr:nvSpPr>
        <xdr:cNvPr id="13" name="Прямоугольник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/>
      </xdr:nvSpPr>
      <xdr:spPr>
        <a:xfrm>
          <a:off x="10011335" y="5354171"/>
          <a:ext cx="1349189" cy="345701"/>
        </a:xfrm>
        <a:prstGeom prst="rect">
          <a:avLst/>
        </a:prstGeom>
        <a:noFill/>
        <a:ln w="3492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432289</xdr:colOff>
      <xdr:row>4</xdr:row>
      <xdr:rowOff>102577</xdr:rowOff>
    </xdr:from>
    <xdr:to>
      <xdr:col>30</xdr:col>
      <xdr:colOff>183444</xdr:colOff>
      <xdr:row>10</xdr:row>
      <xdr:rowOff>21981</xdr:rowOff>
    </xdr:to>
    <xdr:sp macro="" textlink="">
      <xdr:nvSpPr>
        <xdr:cNvPr id="14" name="Полилиния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SpPr/>
      </xdr:nvSpPr>
      <xdr:spPr>
        <a:xfrm>
          <a:off x="14157814" y="883627"/>
          <a:ext cx="179780" cy="1071929"/>
        </a:xfrm>
        <a:custGeom>
          <a:avLst/>
          <a:gdLst>
            <a:gd name="connsiteX0" fmla="*/ 0 w 322655"/>
            <a:gd name="connsiteY0" fmla="*/ 0 h 1069731"/>
            <a:gd name="connsiteX1" fmla="*/ 322385 w 322655"/>
            <a:gd name="connsiteY1" fmla="*/ 498231 h 1069731"/>
            <a:gd name="connsiteX2" fmla="*/ 43961 w 322655"/>
            <a:gd name="connsiteY2" fmla="*/ 1069731 h 106973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22655" h="1069731">
              <a:moveTo>
                <a:pt x="0" y="0"/>
              </a:moveTo>
              <a:cubicBezTo>
                <a:pt x="157529" y="159971"/>
                <a:pt x="315058" y="319943"/>
                <a:pt x="322385" y="498231"/>
              </a:cubicBezTo>
              <a:cubicBezTo>
                <a:pt x="329712" y="676519"/>
                <a:pt x="186836" y="873125"/>
                <a:pt x="43961" y="1069731"/>
              </a:cubicBezTo>
            </a:path>
          </a:pathLst>
        </a:custGeom>
        <a:noFill/>
        <a:ln>
          <a:tailEnd type="stealth" w="lg" len="lg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66675</xdr:colOff>
      <xdr:row>0</xdr:row>
      <xdr:rowOff>95250</xdr:rowOff>
    </xdr:from>
    <xdr:to>
      <xdr:col>9</xdr:col>
      <xdr:colOff>132732</xdr:colOff>
      <xdr:row>29</xdr:row>
      <xdr:rowOff>123131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6275" y="95250"/>
          <a:ext cx="4942857" cy="5552381"/>
        </a:xfrm>
        <a:prstGeom prst="rect">
          <a:avLst/>
        </a:prstGeom>
      </xdr:spPr>
    </xdr:pic>
    <xdr:clientData/>
  </xdr:twoCellAnchor>
  <xdr:twoCellAnchor>
    <xdr:from>
      <xdr:col>4</xdr:col>
      <xdr:colOff>57150</xdr:colOff>
      <xdr:row>10</xdr:row>
      <xdr:rowOff>95250</xdr:rowOff>
    </xdr:from>
    <xdr:to>
      <xdr:col>6</xdr:col>
      <xdr:colOff>171450</xdr:colOff>
      <xdr:row>12</xdr:row>
      <xdr:rowOff>28575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 txBox="1"/>
      </xdr:nvSpPr>
      <xdr:spPr>
        <a:xfrm>
          <a:off x="2495550" y="2000250"/>
          <a:ext cx="1333500" cy="3143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>
              <a:solidFill>
                <a:srgbClr val="7030A0"/>
              </a:solidFill>
            </a:rPr>
            <a:t>Исходные данные</a:t>
          </a:r>
        </a:p>
      </xdr:txBody>
    </xdr:sp>
    <xdr:clientData/>
  </xdr:twoCellAnchor>
  <xdr:twoCellAnchor>
    <xdr:from>
      <xdr:col>4</xdr:col>
      <xdr:colOff>323849</xdr:colOff>
      <xdr:row>25</xdr:row>
      <xdr:rowOff>123826</xdr:rowOff>
    </xdr:from>
    <xdr:to>
      <xdr:col>7</xdr:col>
      <xdr:colOff>161924</xdr:colOff>
      <xdr:row>26</xdr:row>
      <xdr:rowOff>180976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SpPr txBox="1"/>
      </xdr:nvSpPr>
      <xdr:spPr>
        <a:xfrm>
          <a:off x="2762249" y="4886326"/>
          <a:ext cx="166687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>
              <a:solidFill>
                <a:srgbClr val="7030A0"/>
              </a:solidFill>
            </a:rPr>
            <a:t>Прогноз (по среднему)</a:t>
          </a:r>
        </a:p>
      </xdr:txBody>
    </xdr:sp>
    <xdr:clientData/>
  </xdr:twoCellAnchor>
  <xdr:twoCellAnchor editAs="oneCell">
    <xdr:from>
      <xdr:col>1</xdr:col>
      <xdr:colOff>136070</xdr:colOff>
      <xdr:row>31</xdr:row>
      <xdr:rowOff>54428</xdr:rowOff>
    </xdr:from>
    <xdr:to>
      <xdr:col>17</xdr:col>
      <xdr:colOff>408214</xdr:colOff>
      <xdr:row>73</xdr:row>
      <xdr:rowOff>68704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8391" y="5959928"/>
          <a:ext cx="10069287" cy="8015276"/>
        </a:xfrm>
        <a:prstGeom prst="rect">
          <a:avLst/>
        </a:prstGeom>
      </xdr:spPr>
    </xdr:pic>
    <xdr:clientData/>
  </xdr:twoCellAnchor>
  <xdr:twoCellAnchor>
    <xdr:from>
      <xdr:col>15</xdr:col>
      <xdr:colOff>40824</xdr:colOff>
      <xdr:row>67</xdr:row>
      <xdr:rowOff>54428</xdr:rowOff>
    </xdr:from>
    <xdr:to>
      <xdr:col>16</xdr:col>
      <xdr:colOff>54430</xdr:colOff>
      <xdr:row>68</xdr:row>
      <xdr:rowOff>122464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SpPr txBox="1"/>
      </xdr:nvSpPr>
      <xdr:spPr>
        <a:xfrm>
          <a:off x="9225645" y="12817928"/>
          <a:ext cx="625928" cy="2585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rgbClr val="7030A0"/>
              </a:solidFill>
            </a:rPr>
            <a:t>Y - </a:t>
          </a:r>
          <a:r>
            <a:rPr lang="ru-RU" sz="1100">
              <a:solidFill>
                <a:srgbClr val="7030A0"/>
              </a:solidFill>
            </a:rPr>
            <a:t>ВВП</a:t>
          </a:r>
        </a:p>
      </xdr:txBody>
    </xdr:sp>
    <xdr:clientData/>
  </xdr:twoCellAnchor>
  <xdr:twoCellAnchor>
    <xdr:from>
      <xdr:col>7</xdr:col>
      <xdr:colOff>530677</xdr:colOff>
      <xdr:row>49</xdr:row>
      <xdr:rowOff>81642</xdr:rowOff>
    </xdr:from>
    <xdr:to>
      <xdr:col>9</xdr:col>
      <xdr:colOff>40821</xdr:colOff>
      <xdr:row>50</xdr:row>
      <xdr:rowOff>136071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SpPr txBox="1"/>
      </xdr:nvSpPr>
      <xdr:spPr>
        <a:xfrm>
          <a:off x="4816927" y="9416142"/>
          <a:ext cx="734787" cy="24492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>
              <a:solidFill>
                <a:srgbClr val="7030A0"/>
              </a:solidFill>
            </a:rPr>
            <a:t>Х - ВДС</a:t>
          </a:r>
        </a:p>
      </xdr:txBody>
    </xdr:sp>
    <xdr:clientData/>
  </xdr:twoCellAnchor>
  <xdr:twoCellAnchor editAs="oneCell">
    <xdr:from>
      <xdr:col>20</xdr:col>
      <xdr:colOff>149676</xdr:colOff>
      <xdr:row>36</xdr:row>
      <xdr:rowOff>95248</xdr:rowOff>
    </xdr:from>
    <xdr:to>
      <xdr:col>35</xdr:col>
      <xdr:colOff>394607</xdr:colOff>
      <xdr:row>72</xdr:row>
      <xdr:rowOff>17230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396105" y="6953248"/>
          <a:ext cx="9429752" cy="6779982"/>
        </a:xfrm>
        <a:prstGeom prst="rect">
          <a:avLst/>
        </a:prstGeom>
      </xdr:spPr>
    </xdr:pic>
    <xdr:clientData/>
  </xdr:twoCellAnchor>
  <xdr:twoCellAnchor>
    <xdr:from>
      <xdr:col>24</xdr:col>
      <xdr:colOff>0</xdr:colOff>
      <xdr:row>39</xdr:row>
      <xdr:rowOff>176893</xdr:rowOff>
    </xdr:from>
    <xdr:to>
      <xdr:col>29</xdr:col>
      <xdr:colOff>367393</xdr:colOff>
      <xdr:row>58</xdr:row>
      <xdr:rowOff>95250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CxnSpPr/>
      </xdr:nvCxnSpPr>
      <xdr:spPr>
        <a:xfrm>
          <a:off x="14695714" y="7606393"/>
          <a:ext cx="3429000" cy="353785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367393</xdr:colOff>
      <xdr:row>51</xdr:row>
      <xdr:rowOff>163286</xdr:rowOff>
    </xdr:from>
    <xdr:to>
      <xdr:col>29</xdr:col>
      <xdr:colOff>176893</xdr:colOff>
      <xdr:row>54</xdr:row>
      <xdr:rowOff>149679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SpPr txBox="1"/>
      </xdr:nvSpPr>
      <xdr:spPr>
        <a:xfrm>
          <a:off x="16287750" y="9878786"/>
          <a:ext cx="1646464" cy="5578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>
              <a:solidFill>
                <a:srgbClr val="7030A0"/>
              </a:solidFill>
            </a:rPr>
            <a:t>облако узкое</a:t>
          </a:r>
          <a:r>
            <a:rPr lang="ru-RU" sz="1100" baseline="0">
              <a:solidFill>
                <a:srgbClr val="7030A0"/>
              </a:solidFill>
            </a:rPr>
            <a:t> - связь сильная</a:t>
          </a:r>
          <a:endParaRPr lang="ru-RU" sz="1100">
            <a:solidFill>
              <a:srgbClr val="7030A0"/>
            </a:solidFill>
          </a:endParaRPr>
        </a:p>
      </xdr:txBody>
    </xdr:sp>
    <xdr:clientData/>
  </xdr:twoCellAnchor>
  <xdr:twoCellAnchor>
    <xdr:from>
      <xdr:col>24</xdr:col>
      <xdr:colOff>288472</xdr:colOff>
      <xdr:row>39</xdr:row>
      <xdr:rowOff>125185</xdr:rowOff>
    </xdr:from>
    <xdr:to>
      <xdr:col>33</xdr:col>
      <xdr:colOff>585107</xdr:colOff>
      <xdr:row>48</xdr:row>
      <xdr:rowOff>108857</xdr:rowOff>
    </xdr:to>
    <xdr:cxnSp macro="">
      <xdr:nvCxnSpPr>
        <xdr:cNvPr id="14" name="Прямая со стрелкой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CxnSpPr/>
      </xdr:nvCxnSpPr>
      <xdr:spPr>
        <a:xfrm>
          <a:off x="14984186" y="7554685"/>
          <a:ext cx="5807528" cy="169817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462642</xdr:colOff>
      <xdr:row>44</xdr:row>
      <xdr:rowOff>13607</xdr:rowOff>
    </xdr:from>
    <xdr:to>
      <xdr:col>35</xdr:col>
      <xdr:colOff>272142</xdr:colOff>
      <xdr:row>47</xdr:row>
      <xdr:rowOff>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SpPr txBox="1"/>
      </xdr:nvSpPr>
      <xdr:spPr>
        <a:xfrm>
          <a:off x="18832285" y="8395607"/>
          <a:ext cx="2871107" cy="5578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>
              <a:solidFill>
                <a:srgbClr val="7030A0"/>
              </a:solidFill>
            </a:rPr>
            <a:t>направление  право-вверх - связь прямая (положительная)</a:t>
          </a:r>
        </a:p>
      </xdr:txBody>
    </xdr:sp>
    <xdr:clientData/>
  </xdr:twoCellAnchor>
  <xdr:twoCellAnchor>
    <xdr:from>
      <xdr:col>24</xdr:col>
      <xdr:colOff>204107</xdr:colOff>
      <xdr:row>38</xdr:row>
      <xdr:rowOff>68036</xdr:rowOff>
    </xdr:from>
    <xdr:to>
      <xdr:col>33</xdr:col>
      <xdr:colOff>27214</xdr:colOff>
      <xdr:row>50</xdr:row>
      <xdr:rowOff>163286</xdr:rowOff>
    </xdr:to>
    <xdr:cxnSp macro="">
      <xdr:nvCxnSpPr>
        <xdr:cNvPr id="17" name="Прямая со стрелкой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CxnSpPr/>
      </xdr:nvCxnSpPr>
      <xdr:spPr>
        <a:xfrm>
          <a:off x="14899821" y="7307036"/>
          <a:ext cx="5334000" cy="238125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54429</xdr:colOff>
      <xdr:row>47</xdr:row>
      <xdr:rowOff>81644</xdr:rowOff>
    </xdr:from>
    <xdr:to>
      <xdr:col>32</xdr:col>
      <xdr:colOff>312964</xdr:colOff>
      <xdr:row>50</xdr:row>
      <xdr:rowOff>40822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SpPr txBox="1"/>
      </xdr:nvSpPr>
      <xdr:spPr>
        <a:xfrm>
          <a:off x="17199429" y="9035144"/>
          <a:ext cx="2707821" cy="53067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>
              <a:solidFill>
                <a:srgbClr val="7030A0"/>
              </a:solidFill>
            </a:rPr>
            <a:t>длинная</a:t>
          </a:r>
          <a:r>
            <a:rPr lang="ru-RU" sz="1100" baseline="0">
              <a:solidFill>
                <a:srgbClr val="7030A0"/>
              </a:solidFill>
            </a:rPr>
            <a:t> ось облака - прямая, - форма связи </a:t>
          </a:r>
          <a:r>
            <a:rPr lang="en-US" sz="1100" baseline="0">
              <a:solidFill>
                <a:srgbClr val="7030A0"/>
              </a:solidFill>
            </a:rPr>
            <a:t>[</a:t>
          </a:r>
          <a:r>
            <a:rPr lang="ru-RU" sz="1100" baseline="0">
              <a:solidFill>
                <a:srgbClr val="7030A0"/>
              </a:solidFill>
            </a:rPr>
            <a:t>прямо</a:t>
          </a:r>
          <a:r>
            <a:rPr lang="en-US" sz="1100" baseline="0">
              <a:solidFill>
                <a:srgbClr val="7030A0"/>
              </a:solidFill>
            </a:rPr>
            <a:t>]</a:t>
          </a:r>
          <a:r>
            <a:rPr lang="ru-RU" sz="1100" baseline="0">
              <a:solidFill>
                <a:srgbClr val="7030A0"/>
              </a:solidFill>
            </a:rPr>
            <a:t>линейная</a:t>
          </a:r>
          <a:endParaRPr lang="ru-RU" sz="1100">
            <a:solidFill>
              <a:srgbClr val="7030A0"/>
            </a:solidFill>
          </a:endParaRPr>
        </a:p>
      </xdr:txBody>
    </xdr:sp>
    <xdr:clientData/>
  </xdr:twoCellAnchor>
  <xdr:twoCellAnchor editAs="oneCell">
    <xdr:from>
      <xdr:col>20</xdr:col>
      <xdr:colOff>204105</xdr:colOff>
      <xdr:row>74</xdr:row>
      <xdr:rowOff>190499</xdr:rowOff>
    </xdr:from>
    <xdr:to>
      <xdr:col>39</xdr:col>
      <xdr:colOff>340178</xdr:colOff>
      <xdr:row>111</xdr:row>
      <xdr:rowOff>21860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450534" y="14287499"/>
          <a:ext cx="11770180" cy="6879861"/>
        </a:xfrm>
        <a:prstGeom prst="rect">
          <a:avLst/>
        </a:prstGeom>
      </xdr:spPr>
    </xdr:pic>
    <xdr:clientData/>
  </xdr:twoCellAnchor>
  <xdr:twoCellAnchor>
    <xdr:from>
      <xdr:col>27</xdr:col>
      <xdr:colOff>489855</xdr:colOff>
      <xdr:row>78</xdr:row>
      <xdr:rowOff>68035</xdr:rowOff>
    </xdr:from>
    <xdr:to>
      <xdr:col>34</xdr:col>
      <xdr:colOff>95250</xdr:colOff>
      <xdr:row>94</xdr:row>
      <xdr:rowOff>95250</xdr:rowOff>
    </xdr:to>
    <xdr:cxnSp macro="">
      <xdr:nvCxnSpPr>
        <xdr:cNvPr id="25" name="Прямая со стрелкой 24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CxnSpPr/>
      </xdr:nvCxnSpPr>
      <xdr:spPr>
        <a:xfrm>
          <a:off x="17022534" y="14927035"/>
          <a:ext cx="3891645" cy="307521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544285</xdr:colOff>
      <xdr:row>60</xdr:row>
      <xdr:rowOff>27215</xdr:rowOff>
    </xdr:from>
    <xdr:to>
      <xdr:col>30</xdr:col>
      <xdr:colOff>108857</xdr:colOff>
      <xdr:row>78</xdr:row>
      <xdr:rowOff>27214</xdr:rowOff>
    </xdr:to>
    <xdr:cxnSp macro="">
      <xdr:nvCxnSpPr>
        <xdr:cNvPr id="27" name="Прямая со стрелкой 26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CxnSpPr/>
      </xdr:nvCxnSpPr>
      <xdr:spPr>
        <a:xfrm flipV="1">
          <a:off x="17076964" y="11457215"/>
          <a:ext cx="1401536" cy="3428999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598714</xdr:colOff>
      <xdr:row>78</xdr:row>
      <xdr:rowOff>40822</xdr:rowOff>
    </xdr:from>
    <xdr:to>
      <xdr:col>37</xdr:col>
      <xdr:colOff>340178</xdr:colOff>
      <xdr:row>102</xdr:row>
      <xdr:rowOff>149679</xdr:rowOff>
    </xdr:to>
    <xdr:cxnSp macro="">
      <xdr:nvCxnSpPr>
        <xdr:cNvPr id="30" name="Прямая со стрелкой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CxnSpPr/>
      </xdr:nvCxnSpPr>
      <xdr:spPr>
        <a:xfrm>
          <a:off x="17743714" y="14899822"/>
          <a:ext cx="5252357" cy="468085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20</xdr:col>
      <xdr:colOff>190500</xdr:colOff>
      <xdr:row>113</xdr:row>
      <xdr:rowOff>27214</xdr:rowOff>
    </xdr:from>
    <xdr:to>
      <xdr:col>37</xdr:col>
      <xdr:colOff>247703</xdr:colOff>
      <xdr:row>144</xdr:row>
      <xdr:rowOff>188381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36929" y="21553714"/>
          <a:ext cx="10466667" cy="6066667"/>
        </a:xfrm>
        <a:prstGeom prst="rect">
          <a:avLst/>
        </a:prstGeom>
      </xdr:spPr>
    </xdr:pic>
    <xdr:clientData/>
  </xdr:twoCellAnchor>
  <xdr:twoCellAnchor>
    <xdr:from>
      <xdr:col>24</xdr:col>
      <xdr:colOff>598715</xdr:colOff>
      <xdr:row>115</xdr:row>
      <xdr:rowOff>95250</xdr:rowOff>
    </xdr:from>
    <xdr:to>
      <xdr:col>35</xdr:col>
      <xdr:colOff>299357</xdr:colOff>
      <xdr:row>121</xdr:row>
      <xdr:rowOff>176893</xdr:rowOff>
    </xdr:to>
    <xdr:cxnSp macro="">
      <xdr:nvCxnSpPr>
        <xdr:cNvPr id="33" name="Прямая со стрелкой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CxnSpPr/>
      </xdr:nvCxnSpPr>
      <xdr:spPr>
        <a:xfrm>
          <a:off x="15294429" y="22002750"/>
          <a:ext cx="6436178" cy="1224643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274864</xdr:colOff>
      <xdr:row>115</xdr:row>
      <xdr:rowOff>57150</xdr:rowOff>
    </xdr:from>
    <xdr:to>
      <xdr:col>35</xdr:col>
      <xdr:colOff>394607</xdr:colOff>
      <xdr:row>122</xdr:row>
      <xdr:rowOff>95250</xdr:rowOff>
    </xdr:to>
    <xdr:cxnSp macro="">
      <xdr:nvCxnSpPr>
        <xdr:cNvPr id="34" name="Прямая со стрелкой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CxnSpPr/>
      </xdr:nvCxnSpPr>
      <xdr:spPr>
        <a:xfrm>
          <a:off x="15582900" y="21964650"/>
          <a:ext cx="6242957" cy="13716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204107</xdr:colOff>
      <xdr:row>147</xdr:row>
      <xdr:rowOff>13607</xdr:rowOff>
    </xdr:from>
    <xdr:to>
      <xdr:col>18</xdr:col>
      <xdr:colOff>421821</xdr:colOff>
      <xdr:row>192</xdr:row>
      <xdr:rowOff>149678</xdr:rowOff>
    </xdr:to>
    <xdr:grpSp>
      <xdr:nvGrpSpPr>
        <xdr:cNvPr id="41" name="Группа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GrpSpPr/>
      </xdr:nvGrpSpPr>
      <xdr:grpSpPr>
        <a:xfrm>
          <a:off x="816428" y="28017107"/>
          <a:ext cx="10627179" cy="8708571"/>
          <a:chOff x="1224643" y="28003500"/>
          <a:chExt cx="6990476" cy="5409524"/>
        </a:xfrm>
      </xdr:grpSpPr>
      <xdr:pic>
        <xdr:nvPicPr>
          <xdr:cNvPr id="39" name="Рисунок 38">
            <a:extLst>
              <a:ext uri="{FF2B5EF4-FFF2-40B4-BE49-F238E27FC236}">
                <a16:creationId xmlns:a16="http://schemas.microsoft.com/office/drawing/2014/main" id="{00000000-0008-0000-0400-00002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224643" y="28003500"/>
            <a:ext cx="6990476" cy="5409524"/>
          </a:xfrm>
          <a:prstGeom prst="rect">
            <a:avLst/>
          </a:prstGeom>
        </xdr:spPr>
      </xdr:pic>
      <xdr:pic>
        <xdr:nvPicPr>
          <xdr:cNvPr id="40" name="Рисунок 39">
            <a:extLst>
              <a:ext uri="{FF2B5EF4-FFF2-40B4-BE49-F238E27FC236}">
                <a16:creationId xmlns:a16="http://schemas.microsoft.com/office/drawing/2014/main" id="{00000000-0008-0000-04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048501" y="28139571"/>
            <a:ext cx="1161905" cy="742857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340179</xdr:colOff>
      <xdr:row>162</xdr:row>
      <xdr:rowOff>54429</xdr:rowOff>
    </xdr:from>
    <xdr:to>
      <xdr:col>4</xdr:col>
      <xdr:colOff>489857</xdr:colOff>
      <xdr:row>184</xdr:row>
      <xdr:rowOff>136071</xdr:rowOff>
    </xdr:to>
    <xdr:sp macro="" textlink="">
      <xdr:nvSpPr>
        <xdr:cNvPr id="42" name="Прямоугольник 41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SpPr/>
      </xdr:nvSpPr>
      <xdr:spPr>
        <a:xfrm>
          <a:off x="2177143" y="30915429"/>
          <a:ext cx="762000" cy="4272642"/>
        </a:xfrm>
        <a:prstGeom prst="rect">
          <a:avLst/>
        </a:prstGeom>
        <a:noFill/>
        <a:ln w="254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  <xdr:twoCellAnchor>
    <xdr:from>
      <xdr:col>4</xdr:col>
      <xdr:colOff>489857</xdr:colOff>
      <xdr:row>170</xdr:row>
      <xdr:rowOff>40821</xdr:rowOff>
    </xdr:from>
    <xdr:to>
      <xdr:col>14</xdr:col>
      <xdr:colOff>122465</xdr:colOff>
      <xdr:row>173</xdr:row>
      <xdr:rowOff>95250</xdr:rowOff>
    </xdr:to>
    <xdr:cxnSp macro="">
      <xdr:nvCxnSpPr>
        <xdr:cNvPr id="44" name="Прямая со стрелкой 43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CxnSpPr>
          <a:endCxn id="42" idx="3"/>
        </xdr:cNvCxnSpPr>
      </xdr:nvCxnSpPr>
      <xdr:spPr>
        <a:xfrm flipH="1">
          <a:off x="2939143" y="32425821"/>
          <a:ext cx="5755822" cy="62592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81642</xdr:colOff>
      <xdr:row>162</xdr:row>
      <xdr:rowOff>54427</xdr:rowOff>
    </xdr:from>
    <xdr:to>
      <xdr:col>11</xdr:col>
      <xdr:colOff>13606</xdr:colOff>
      <xdr:row>184</xdr:row>
      <xdr:rowOff>149678</xdr:rowOff>
    </xdr:to>
    <xdr:sp macro="" textlink="">
      <xdr:nvSpPr>
        <xdr:cNvPr id="45" name="Прямоугольник 44">
          <a:extLst>
            <a:ext uri="{FF2B5EF4-FFF2-40B4-BE49-F238E27FC236}">
              <a16:creationId xmlns:a16="http://schemas.microsoft.com/office/drawing/2014/main" id="{00000000-0008-0000-0400-00002D000000}"/>
            </a:ext>
          </a:extLst>
        </xdr:cNvPr>
        <xdr:cNvSpPr/>
      </xdr:nvSpPr>
      <xdr:spPr>
        <a:xfrm>
          <a:off x="3143249" y="30915427"/>
          <a:ext cx="3605893" cy="4286251"/>
        </a:xfrm>
        <a:prstGeom prst="rect">
          <a:avLst/>
        </a:prstGeom>
        <a:noFill/>
        <a:ln w="25400">
          <a:solidFill>
            <a:srgbClr val="7030A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  <xdr:twoCellAnchor>
    <xdr:from>
      <xdr:col>11</xdr:col>
      <xdr:colOff>13606</xdr:colOff>
      <xdr:row>171</xdr:row>
      <xdr:rowOff>111578</xdr:rowOff>
    </xdr:from>
    <xdr:to>
      <xdr:col>14</xdr:col>
      <xdr:colOff>206830</xdr:colOff>
      <xdr:row>173</xdr:row>
      <xdr:rowOff>102053</xdr:rowOff>
    </xdr:to>
    <xdr:cxnSp macro="">
      <xdr:nvCxnSpPr>
        <xdr:cNvPr id="46" name="Прямая со стрелкой 45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CxnSpPr>
          <a:endCxn id="45" idx="3"/>
        </xdr:cNvCxnSpPr>
      </xdr:nvCxnSpPr>
      <xdr:spPr>
        <a:xfrm flipH="1">
          <a:off x="6749142" y="32687078"/>
          <a:ext cx="2030188" cy="371475"/>
        </a:xfrm>
        <a:prstGeom prst="straightConnector1">
          <a:avLst/>
        </a:prstGeom>
        <a:ln>
          <a:solidFill>
            <a:srgbClr val="7030A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13607</xdr:colOff>
      <xdr:row>163</xdr:row>
      <xdr:rowOff>149679</xdr:rowOff>
    </xdr:from>
    <xdr:to>
      <xdr:col>14</xdr:col>
      <xdr:colOff>571500</xdr:colOff>
      <xdr:row>177</xdr:row>
      <xdr:rowOff>40821</xdr:rowOff>
    </xdr:to>
    <xdr:cxnSp macro="">
      <xdr:nvCxnSpPr>
        <xdr:cNvPr id="50" name="Прямая со стрелкой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CxnSpPr/>
      </xdr:nvCxnSpPr>
      <xdr:spPr>
        <a:xfrm flipH="1" flipV="1">
          <a:off x="7973786" y="31201179"/>
          <a:ext cx="1170214" cy="2558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424541</xdr:colOff>
      <xdr:row>162</xdr:row>
      <xdr:rowOff>152400</xdr:rowOff>
    </xdr:from>
    <xdr:to>
      <xdr:col>10</xdr:col>
      <xdr:colOff>557892</xdr:colOff>
      <xdr:row>164</xdr:row>
      <xdr:rowOff>81644</xdr:rowOff>
    </xdr:to>
    <xdr:sp macro="" textlink="">
      <xdr:nvSpPr>
        <xdr:cNvPr id="51" name="Прямоугольник 50"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SpPr/>
      </xdr:nvSpPr>
      <xdr:spPr>
        <a:xfrm>
          <a:off x="2261505" y="31013400"/>
          <a:ext cx="4419601" cy="310244"/>
        </a:xfrm>
        <a:prstGeom prst="rect">
          <a:avLst/>
        </a:prstGeom>
        <a:noFill/>
        <a:ln w="31750">
          <a:solidFill>
            <a:schemeClr val="tx1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  <xdr:twoCellAnchor>
    <xdr:from>
      <xdr:col>7</xdr:col>
      <xdr:colOff>185056</xdr:colOff>
      <xdr:row>164</xdr:row>
      <xdr:rowOff>81644</xdr:rowOff>
    </xdr:from>
    <xdr:to>
      <xdr:col>11</xdr:col>
      <xdr:colOff>381000</xdr:colOff>
      <xdr:row>172</xdr:row>
      <xdr:rowOff>163286</xdr:rowOff>
    </xdr:to>
    <xdr:cxnSp macro="">
      <xdr:nvCxnSpPr>
        <xdr:cNvPr id="53" name="Прямая со стрелкой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CxnSpPr>
          <a:endCxn id="51" idx="2"/>
        </xdr:cNvCxnSpPr>
      </xdr:nvCxnSpPr>
      <xdr:spPr>
        <a:xfrm flipH="1" flipV="1">
          <a:off x="4471306" y="31323644"/>
          <a:ext cx="2645230" cy="1605642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326572</xdr:colOff>
      <xdr:row>149</xdr:row>
      <xdr:rowOff>95250</xdr:rowOff>
    </xdr:from>
    <xdr:to>
      <xdr:col>16</xdr:col>
      <xdr:colOff>544286</xdr:colOff>
      <xdr:row>167</xdr:row>
      <xdr:rowOff>0</xdr:rowOff>
    </xdr:to>
    <xdr:cxnSp macro="">
      <xdr:nvCxnSpPr>
        <xdr:cNvPr id="55" name="Прямая со стрелкой 54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CxnSpPr/>
      </xdr:nvCxnSpPr>
      <xdr:spPr>
        <a:xfrm flipH="1">
          <a:off x="7674429" y="28479750"/>
          <a:ext cx="2667000" cy="333375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285751</xdr:colOff>
      <xdr:row>160</xdr:row>
      <xdr:rowOff>68035</xdr:rowOff>
    </xdr:from>
    <xdr:to>
      <xdr:col>32</xdr:col>
      <xdr:colOff>335096</xdr:colOff>
      <xdr:row>184</xdr:row>
      <xdr:rowOff>181749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00000000-0008-0000-04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919858" y="30548035"/>
          <a:ext cx="8009524" cy="4685714"/>
        </a:xfrm>
        <a:prstGeom prst="rect">
          <a:avLst/>
        </a:prstGeom>
      </xdr:spPr>
    </xdr:pic>
    <xdr:clientData/>
  </xdr:twoCellAnchor>
  <xdr:twoCellAnchor>
    <xdr:from>
      <xdr:col>17</xdr:col>
      <xdr:colOff>16329</xdr:colOff>
      <xdr:row>162</xdr:row>
      <xdr:rowOff>163286</xdr:rowOff>
    </xdr:from>
    <xdr:to>
      <xdr:col>19</xdr:col>
      <xdr:colOff>353786</xdr:colOff>
      <xdr:row>169</xdr:row>
      <xdr:rowOff>84364</xdr:rowOff>
    </xdr:to>
    <xdr:cxnSp macro="">
      <xdr:nvCxnSpPr>
        <xdr:cNvPr id="57" name="Прямая со стрелкой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CxnSpPr/>
      </xdr:nvCxnSpPr>
      <xdr:spPr>
        <a:xfrm flipV="1">
          <a:off x="10425793" y="31024286"/>
          <a:ext cx="1562100" cy="1254578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27214</xdr:colOff>
      <xdr:row>159</xdr:row>
      <xdr:rowOff>108858</xdr:rowOff>
    </xdr:from>
    <xdr:to>
      <xdr:col>54</xdr:col>
      <xdr:colOff>583405</xdr:colOff>
      <xdr:row>199</xdr:row>
      <xdr:rowOff>83344</xdr:rowOff>
    </xdr:to>
    <xdr:grpSp>
      <xdr:nvGrpSpPr>
        <xdr:cNvPr id="77" name="Группа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GrpSpPr/>
      </xdr:nvGrpSpPr>
      <xdr:grpSpPr>
        <a:xfrm>
          <a:off x="20233821" y="30398358"/>
          <a:ext cx="13414941" cy="7594486"/>
          <a:chOff x="20065433" y="30398358"/>
          <a:chExt cx="13307785" cy="7594486"/>
        </a:xfrm>
      </xdr:grpSpPr>
      <xdr:pic>
        <xdr:nvPicPr>
          <xdr:cNvPr id="59" name="Рисунок 58">
            <a:extLst>
              <a:ext uri="{FF2B5EF4-FFF2-40B4-BE49-F238E27FC236}">
                <a16:creationId xmlns:a16="http://schemas.microsoft.com/office/drawing/2014/main" id="{00000000-0008-0000-04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0065433" y="30398358"/>
            <a:ext cx="6715298" cy="6980952"/>
          </a:xfrm>
          <a:prstGeom prst="rect">
            <a:avLst/>
          </a:prstGeom>
        </xdr:spPr>
      </xdr:pic>
      <xdr:sp macro="" textlink="">
        <xdr:nvSpPr>
          <xdr:cNvPr id="60" name="TextBox 59">
            <a:extLst>
              <a:ext uri="{FF2B5EF4-FFF2-40B4-BE49-F238E27FC236}">
                <a16:creationId xmlns:a16="http://schemas.microsoft.com/office/drawing/2014/main" id="{00000000-0008-0000-0400-00003C000000}"/>
              </a:ext>
            </a:extLst>
          </xdr:cNvPr>
          <xdr:cNvSpPr txBox="1"/>
        </xdr:nvSpPr>
        <xdr:spPr>
          <a:xfrm>
            <a:off x="25110281" y="35206781"/>
            <a:ext cx="3381375" cy="881063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ru-RU" sz="1100">
                <a:solidFill>
                  <a:srgbClr val="7030A0"/>
                </a:solidFill>
              </a:rPr>
              <a:t>Техническая правдоподобность (</a:t>
            </a:r>
            <a:r>
              <a:rPr lang="en-US" sz="1100">
                <a:solidFill>
                  <a:srgbClr val="7030A0"/>
                </a:solidFill>
              </a:rPr>
              <a:t>P-</a:t>
            </a:r>
            <a:r>
              <a:rPr lang="ru-RU" sz="1100">
                <a:solidFill>
                  <a:srgbClr val="7030A0"/>
                </a:solidFill>
              </a:rPr>
              <a:t>значение):</a:t>
            </a:r>
          </a:p>
          <a:p>
            <a:r>
              <a:rPr lang="en-US" sz="1100">
                <a:solidFill>
                  <a:srgbClr val="7030A0"/>
                </a:solidFill>
              </a:rPr>
              <a:t>&lt;0,05 - </a:t>
            </a:r>
            <a:r>
              <a:rPr lang="ru-RU" sz="1100">
                <a:solidFill>
                  <a:srgbClr val="7030A0"/>
                </a:solidFill>
              </a:rPr>
              <a:t>правдоподобно (+)</a:t>
            </a:r>
          </a:p>
          <a:p>
            <a:r>
              <a:rPr lang="en-US" sz="1100">
                <a:solidFill>
                  <a:srgbClr val="7030A0"/>
                </a:solidFill>
              </a:rPr>
              <a:t>&lt;0,3   - </a:t>
            </a:r>
            <a:r>
              <a:rPr lang="ru-RU" sz="1100">
                <a:solidFill>
                  <a:srgbClr val="7030A0"/>
                </a:solidFill>
              </a:rPr>
              <a:t>приемлемо (+ -)</a:t>
            </a:r>
          </a:p>
          <a:p>
            <a:r>
              <a:rPr lang="en-US" sz="1100">
                <a:solidFill>
                  <a:srgbClr val="7030A0"/>
                </a:solidFill>
              </a:rPr>
              <a:t>&gt;</a:t>
            </a:r>
            <a:r>
              <a:rPr lang="en-US" sz="1100" baseline="0">
                <a:solidFill>
                  <a:srgbClr val="7030A0"/>
                </a:solidFill>
              </a:rPr>
              <a:t>0,3   - </a:t>
            </a:r>
            <a:r>
              <a:rPr lang="ru-RU" sz="1100" baseline="0">
                <a:solidFill>
                  <a:srgbClr val="7030A0"/>
                </a:solidFill>
              </a:rPr>
              <a:t>неприемлемо (-)</a:t>
            </a:r>
            <a:endParaRPr lang="ru-RU" sz="1100">
              <a:solidFill>
                <a:srgbClr val="7030A0"/>
              </a:solidFill>
            </a:endParaRPr>
          </a:p>
        </xdr:txBody>
      </xdr:sp>
      <xdr:cxnSp macro="">
        <xdr:nvCxnSpPr>
          <xdr:cNvPr id="62" name="Прямая со стрелкой 61">
            <a:extLst>
              <a:ext uri="{FF2B5EF4-FFF2-40B4-BE49-F238E27FC236}">
                <a16:creationId xmlns:a16="http://schemas.microsoft.com/office/drawing/2014/main" id="{00000000-0008-0000-0400-00003E000000}"/>
              </a:ext>
            </a:extLst>
          </xdr:cNvPr>
          <xdr:cNvCxnSpPr>
            <a:endCxn id="60" idx="1"/>
          </xdr:cNvCxnSpPr>
        </xdr:nvCxnSpPr>
        <xdr:spPr>
          <a:xfrm>
            <a:off x="24526875" y="34659094"/>
            <a:ext cx="583406" cy="988219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8" name="Прямая со стрелкой 67">
            <a:extLst>
              <a:ext uri="{FF2B5EF4-FFF2-40B4-BE49-F238E27FC236}">
                <a16:creationId xmlns:a16="http://schemas.microsoft.com/office/drawing/2014/main" id="{00000000-0008-0000-0400-000044000000}"/>
              </a:ext>
            </a:extLst>
          </xdr:cNvPr>
          <xdr:cNvCxnSpPr>
            <a:stCxn id="60" idx="1"/>
          </xdr:cNvCxnSpPr>
        </xdr:nvCxnSpPr>
        <xdr:spPr>
          <a:xfrm flipH="1">
            <a:off x="24253031" y="35647313"/>
            <a:ext cx="857250" cy="1012031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00000000-0008-0000-0400-000046000000}"/>
              </a:ext>
            </a:extLst>
          </xdr:cNvPr>
          <xdr:cNvSpPr txBox="1"/>
        </xdr:nvSpPr>
        <xdr:spPr>
          <a:xfrm>
            <a:off x="25145999" y="36218813"/>
            <a:ext cx="8227219" cy="1774031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ru-RU" sz="1100">
                <a:solidFill>
                  <a:srgbClr val="7030A0"/>
                </a:solidFill>
              </a:rPr>
              <a:t>Содержательная неправдоподобность (-):</a:t>
            </a:r>
          </a:p>
          <a:p>
            <a:r>
              <a:rPr lang="ru-RU" sz="1100">
                <a:solidFill>
                  <a:srgbClr val="7030A0"/>
                </a:solidFill>
              </a:rPr>
              <a:t>повышение зарплаты</a:t>
            </a:r>
            <a:r>
              <a:rPr lang="ru-RU" sz="1100" baseline="0">
                <a:solidFill>
                  <a:srgbClr val="7030A0"/>
                </a:solidFill>
              </a:rPr>
              <a:t> на 12руб/год у порядка 44млн работников, т.е. на 528 млн.руб приводит к росту ВВП на 1,3 триллиона. Т.е.  отдача от роста зарплаты больше 100%, что сомнительно много.</a:t>
            </a:r>
          </a:p>
          <a:p>
            <a:r>
              <a:rPr lang="ru-RU" sz="1100" baseline="0">
                <a:solidFill>
                  <a:srgbClr val="7030A0"/>
                </a:solidFill>
              </a:rPr>
              <a:t>ввод фондов сокращает ВВП, что противоречит общетеоретическим представлениям</a:t>
            </a:r>
          </a:p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ru-RU" sz="1100" baseline="0">
                <a:solidFill>
                  <a:srgbClr val="7030A0"/>
                </a:solidFill>
                <a:effectLst/>
                <a:latin typeface="+mn-lt"/>
                <a:ea typeface="+mn-ea"/>
                <a:cs typeface="+mn-cs"/>
              </a:rPr>
              <a:t>рост занятости сокращает ВВП, что противоречит общетеоретическим представлениям (экономика трудоизбыточна ?)</a:t>
            </a:r>
          </a:p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ru-RU" sz="1100" baseline="0">
                <a:solidFill>
                  <a:srgbClr val="7030A0"/>
                </a:solidFill>
                <a:effectLst/>
                <a:latin typeface="+mn-lt"/>
                <a:ea typeface="+mn-ea"/>
                <a:cs typeface="+mn-cs"/>
              </a:rPr>
              <a:t>(с годами) влияние прочих неучтённых факторов сокращает ВВП: сомнительно, что окружающая среда столь враждебна.</a:t>
            </a:r>
            <a:endParaRPr lang="ru-RU">
              <a:solidFill>
                <a:srgbClr val="7030A0"/>
              </a:solidFill>
              <a:effectLst/>
            </a:endParaRPr>
          </a:p>
          <a:p>
            <a:endParaRPr lang="ru-RU" sz="1100">
              <a:solidFill>
                <a:srgbClr val="7030A0"/>
              </a:solidFill>
            </a:endParaRPr>
          </a:p>
        </xdr:txBody>
      </xdr:sp>
      <xdr:cxnSp macro="">
        <xdr:nvCxnSpPr>
          <xdr:cNvPr id="71" name="Прямая со стрелкой 70">
            <a:extLst>
              <a:ext uri="{FF2B5EF4-FFF2-40B4-BE49-F238E27FC236}">
                <a16:creationId xmlns:a16="http://schemas.microsoft.com/office/drawing/2014/main" id="{00000000-0008-0000-0400-000047000000}"/>
              </a:ext>
            </a:extLst>
          </xdr:cNvPr>
          <xdr:cNvCxnSpPr/>
        </xdr:nvCxnSpPr>
        <xdr:spPr>
          <a:xfrm flipH="1" flipV="1">
            <a:off x="23217187" y="36171187"/>
            <a:ext cx="1974057" cy="342901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3" name="Прямая со стрелкой 72">
            <a:extLst>
              <a:ext uri="{FF2B5EF4-FFF2-40B4-BE49-F238E27FC236}">
                <a16:creationId xmlns:a16="http://schemas.microsoft.com/office/drawing/2014/main" id="{00000000-0008-0000-0400-000049000000}"/>
              </a:ext>
            </a:extLst>
          </xdr:cNvPr>
          <xdr:cNvCxnSpPr/>
        </xdr:nvCxnSpPr>
        <xdr:spPr>
          <a:xfrm flipH="1" flipV="1">
            <a:off x="23133844" y="36504562"/>
            <a:ext cx="2055020" cy="35242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5" name="Прямая со стрелкой 74">
            <a:extLst>
              <a:ext uri="{FF2B5EF4-FFF2-40B4-BE49-F238E27FC236}">
                <a16:creationId xmlns:a16="http://schemas.microsoft.com/office/drawing/2014/main" id="{00000000-0008-0000-0400-00004B000000}"/>
              </a:ext>
            </a:extLst>
          </xdr:cNvPr>
          <xdr:cNvCxnSpPr/>
        </xdr:nvCxnSpPr>
        <xdr:spPr>
          <a:xfrm flipH="1" flipV="1">
            <a:off x="23143369" y="36668868"/>
            <a:ext cx="2055020" cy="35242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6" name="Прямая со стрелкой 75">
            <a:extLst>
              <a:ext uri="{FF2B5EF4-FFF2-40B4-BE49-F238E27FC236}">
                <a16:creationId xmlns:a16="http://schemas.microsoft.com/office/drawing/2014/main" id="{00000000-0008-0000-0400-00004C000000}"/>
              </a:ext>
            </a:extLst>
          </xdr:cNvPr>
          <xdr:cNvCxnSpPr/>
        </xdr:nvCxnSpPr>
        <xdr:spPr>
          <a:xfrm flipH="1" flipV="1">
            <a:off x="23188613" y="36845081"/>
            <a:ext cx="2055020" cy="35242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166688</xdr:colOff>
      <xdr:row>198</xdr:row>
      <xdr:rowOff>23813</xdr:rowOff>
    </xdr:from>
    <xdr:to>
      <xdr:col>27</xdr:col>
      <xdr:colOff>458519</xdr:colOff>
      <xdr:row>234</xdr:row>
      <xdr:rowOff>71437</xdr:rowOff>
    </xdr:to>
    <xdr:grpSp>
      <xdr:nvGrpSpPr>
        <xdr:cNvPr id="89" name="Группа 88">
          <a:extLst>
            <a:ext uri="{FF2B5EF4-FFF2-40B4-BE49-F238E27FC236}">
              <a16:creationId xmlns:a16="http://schemas.microsoft.com/office/drawing/2014/main" id="{00000000-0008-0000-0400-000059000000}"/>
            </a:ext>
          </a:extLst>
        </xdr:cNvPr>
        <xdr:cNvGrpSpPr/>
      </xdr:nvGrpSpPr>
      <xdr:grpSpPr>
        <a:xfrm>
          <a:off x="779009" y="37742813"/>
          <a:ext cx="16212189" cy="6905624"/>
          <a:chOff x="773907" y="37742813"/>
          <a:chExt cx="16079518" cy="6905624"/>
        </a:xfrm>
      </xdr:grpSpPr>
      <xdr:pic>
        <xdr:nvPicPr>
          <xdr:cNvPr id="79" name="Рисунок 78">
            <a:extLst>
              <a:ext uri="{FF2B5EF4-FFF2-40B4-BE49-F238E27FC236}">
                <a16:creationId xmlns:a16="http://schemas.microsoft.com/office/drawing/2014/main" id="{00000000-0008-0000-0400-00004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773907" y="37742813"/>
            <a:ext cx="16079518" cy="6905624"/>
          </a:xfrm>
          <a:prstGeom prst="rect">
            <a:avLst/>
          </a:prstGeom>
        </xdr:spPr>
      </xdr:pic>
      <xdr:cxnSp macro="">
        <xdr:nvCxnSpPr>
          <xdr:cNvPr id="81" name="Прямая со стрелкой 80">
            <a:extLst>
              <a:ext uri="{FF2B5EF4-FFF2-40B4-BE49-F238E27FC236}">
                <a16:creationId xmlns:a16="http://schemas.microsoft.com/office/drawing/2014/main" id="{00000000-0008-0000-0400-000051000000}"/>
              </a:ext>
            </a:extLst>
          </xdr:cNvPr>
          <xdr:cNvCxnSpPr/>
        </xdr:nvCxnSpPr>
        <xdr:spPr>
          <a:xfrm>
            <a:off x="8786812" y="39790687"/>
            <a:ext cx="1845469" cy="4500563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3" name="Прямая со стрелкой 82">
            <a:extLst>
              <a:ext uri="{FF2B5EF4-FFF2-40B4-BE49-F238E27FC236}">
                <a16:creationId xmlns:a16="http://schemas.microsoft.com/office/drawing/2014/main" id="{00000000-0008-0000-0400-000053000000}"/>
              </a:ext>
            </a:extLst>
          </xdr:cNvPr>
          <xdr:cNvCxnSpPr/>
        </xdr:nvCxnSpPr>
        <xdr:spPr>
          <a:xfrm>
            <a:off x="8822531" y="39373969"/>
            <a:ext cx="2000250" cy="5131593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7" name="Прямая со стрелкой 86">
            <a:extLst>
              <a:ext uri="{FF2B5EF4-FFF2-40B4-BE49-F238E27FC236}">
                <a16:creationId xmlns:a16="http://schemas.microsoft.com/office/drawing/2014/main" id="{00000000-0008-0000-0400-000057000000}"/>
              </a:ext>
            </a:extLst>
          </xdr:cNvPr>
          <xdr:cNvCxnSpPr/>
        </xdr:nvCxnSpPr>
        <xdr:spPr>
          <a:xfrm flipV="1">
            <a:off x="9810750" y="43029188"/>
            <a:ext cx="0" cy="333375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8" name="Прямая со стрелкой 87">
            <a:extLst>
              <a:ext uri="{FF2B5EF4-FFF2-40B4-BE49-F238E27FC236}">
                <a16:creationId xmlns:a16="http://schemas.microsoft.com/office/drawing/2014/main" id="{00000000-0008-0000-0400-000058000000}"/>
              </a:ext>
            </a:extLst>
          </xdr:cNvPr>
          <xdr:cNvCxnSpPr/>
        </xdr:nvCxnSpPr>
        <xdr:spPr>
          <a:xfrm flipV="1">
            <a:off x="9022557" y="43002994"/>
            <a:ext cx="0" cy="333375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</xdr:col>
      <xdr:colOff>154782</xdr:colOff>
      <xdr:row>236</xdr:row>
      <xdr:rowOff>1</xdr:rowOff>
    </xdr:from>
    <xdr:to>
      <xdr:col>18</xdr:col>
      <xdr:colOff>297657</xdr:colOff>
      <xdr:row>254</xdr:row>
      <xdr:rowOff>93767</xdr:rowOff>
    </xdr:to>
    <xdr:pic>
      <xdr:nvPicPr>
        <xdr:cNvPr id="90" name="Рисунок 89">
          <a:extLst>
            <a:ext uri="{FF2B5EF4-FFF2-40B4-BE49-F238E27FC236}">
              <a16:creationId xmlns:a16="http://schemas.microsoft.com/office/drawing/2014/main" id="{00000000-0008-0000-04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1" y="44958001"/>
          <a:ext cx="10465594" cy="3522766"/>
        </a:xfrm>
        <a:prstGeom prst="rect">
          <a:avLst/>
        </a:prstGeom>
      </xdr:spPr>
    </xdr:pic>
    <xdr:clientData/>
  </xdr:twoCellAnchor>
  <xdr:twoCellAnchor>
    <xdr:from>
      <xdr:col>10</xdr:col>
      <xdr:colOff>23812</xdr:colOff>
      <xdr:row>244</xdr:row>
      <xdr:rowOff>130969</xdr:rowOff>
    </xdr:from>
    <xdr:to>
      <xdr:col>10</xdr:col>
      <xdr:colOff>226218</xdr:colOff>
      <xdr:row>253</xdr:row>
      <xdr:rowOff>59531</xdr:rowOff>
    </xdr:to>
    <xdr:cxnSp macro="">
      <xdr:nvCxnSpPr>
        <xdr:cNvPr id="92" name="Прямая со стрелкой 91">
          <a:extLst>
            <a:ext uri="{FF2B5EF4-FFF2-40B4-BE49-F238E27FC236}">
              <a16:creationId xmlns:a16="http://schemas.microsoft.com/office/drawing/2014/main" id="{00000000-0008-0000-0400-00005C000000}"/>
            </a:ext>
          </a:extLst>
        </xdr:cNvPr>
        <xdr:cNvCxnSpPr/>
      </xdr:nvCxnSpPr>
      <xdr:spPr>
        <a:xfrm flipH="1" flipV="1">
          <a:off x="6096000" y="46612969"/>
          <a:ext cx="202406" cy="164306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154779</xdr:colOff>
      <xdr:row>277</xdr:row>
      <xdr:rowOff>142875</xdr:rowOff>
    </xdr:from>
    <xdr:to>
      <xdr:col>21</xdr:col>
      <xdr:colOff>456837</xdr:colOff>
      <xdr:row>291</xdr:row>
      <xdr:rowOff>71437</xdr:rowOff>
    </xdr:to>
    <xdr:pic>
      <xdr:nvPicPr>
        <xdr:cNvPr id="93" name="Рисунок 92">
          <a:extLst>
            <a:ext uri="{FF2B5EF4-FFF2-40B4-BE49-F238E27FC236}">
              <a16:creationId xmlns:a16="http://schemas.microsoft.com/office/drawing/2014/main" id="{00000000-0008-0000-04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1998" y="52911375"/>
          <a:ext cx="12446433" cy="2595562"/>
        </a:xfrm>
        <a:prstGeom prst="rect">
          <a:avLst/>
        </a:prstGeom>
      </xdr:spPr>
    </xdr:pic>
    <xdr:clientData/>
  </xdr:twoCellAnchor>
  <xdr:twoCellAnchor editAs="oneCell">
    <xdr:from>
      <xdr:col>1</xdr:col>
      <xdr:colOff>130970</xdr:colOff>
      <xdr:row>255</xdr:row>
      <xdr:rowOff>47625</xdr:rowOff>
    </xdr:from>
    <xdr:to>
      <xdr:col>17</xdr:col>
      <xdr:colOff>540933</xdr:colOff>
      <xdr:row>276</xdr:row>
      <xdr:rowOff>95250</xdr:rowOff>
    </xdr:to>
    <xdr:pic>
      <xdr:nvPicPr>
        <xdr:cNvPr id="94" name="Рисунок 93">
          <a:extLst>
            <a:ext uri="{FF2B5EF4-FFF2-40B4-BE49-F238E27FC236}">
              <a16:creationId xmlns:a16="http://schemas.microsoft.com/office/drawing/2014/main" id="{00000000-0008-0000-04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8189" y="48625125"/>
          <a:ext cx="10125463" cy="4048125"/>
        </a:xfrm>
        <a:prstGeom prst="rect">
          <a:avLst/>
        </a:prstGeom>
      </xdr:spPr>
    </xdr:pic>
    <xdr:clientData/>
  </xdr:twoCellAnchor>
  <xdr:twoCellAnchor>
    <xdr:from>
      <xdr:col>22</xdr:col>
      <xdr:colOff>154781</xdr:colOff>
      <xdr:row>236</xdr:row>
      <xdr:rowOff>11906</xdr:rowOff>
    </xdr:from>
    <xdr:to>
      <xdr:col>33</xdr:col>
      <xdr:colOff>208708</xdr:colOff>
      <xdr:row>261</xdr:row>
      <xdr:rowOff>58930</xdr:rowOff>
    </xdr:to>
    <xdr:grpSp>
      <xdr:nvGrpSpPr>
        <xdr:cNvPr id="110" name="Группа 109">
          <a:extLst>
            <a:ext uri="{FF2B5EF4-FFF2-40B4-BE49-F238E27FC236}">
              <a16:creationId xmlns:a16="http://schemas.microsoft.com/office/drawing/2014/main" id="{00000000-0008-0000-0400-00006E000000}"/>
            </a:ext>
          </a:extLst>
        </xdr:cNvPr>
        <xdr:cNvGrpSpPr/>
      </xdr:nvGrpSpPr>
      <xdr:grpSpPr>
        <a:xfrm>
          <a:off x="13625852" y="44969906"/>
          <a:ext cx="6789463" cy="4809524"/>
          <a:chOff x="13513594" y="44969906"/>
          <a:chExt cx="6733333" cy="4809524"/>
        </a:xfrm>
      </xdr:grpSpPr>
      <xdr:pic>
        <xdr:nvPicPr>
          <xdr:cNvPr id="96" name="Рисунок 95">
            <a:extLst>
              <a:ext uri="{FF2B5EF4-FFF2-40B4-BE49-F238E27FC236}">
                <a16:creationId xmlns:a16="http://schemas.microsoft.com/office/drawing/2014/main" id="{00000000-0008-0000-0400-00006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3513594" y="44969906"/>
            <a:ext cx="6733333" cy="4809524"/>
          </a:xfrm>
          <a:prstGeom prst="rect">
            <a:avLst/>
          </a:prstGeom>
        </xdr:spPr>
      </xdr:pic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00000000-0008-0000-0400-000061000000}"/>
              </a:ext>
            </a:extLst>
          </xdr:cNvPr>
          <xdr:cNvSpPr txBox="1"/>
        </xdr:nvSpPr>
        <xdr:spPr>
          <a:xfrm>
            <a:off x="16525875" y="48375094"/>
            <a:ext cx="2690812" cy="869156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ru-RU" sz="1100">
                <a:solidFill>
                  <a:srgbClr val="7030A0"/>
                </a:solidFill>
              </a:rPr>
              <a:t>Линия регрессии практически полностью накладывается на линию исходных данных (ВВП) - модель очень точная.</a:t>
            </a:r>
          </a:p>
        </xdr:txBody>
      </xdr:sp>
      <xdr:cxnSp macro="">
        <xdr:nvCxnSpPr>
          <xdr:cNvPr id="101" name="Прямая со стрелкой 100">
            <a:extLst>
              <a:ext uri="{FF2B5EF4-FFF2-40B4-BE49-F238E27FC236}">
                <a16:creationId xmlns:a16="http://schemas.microsoft.com/office/drawing/2014/main" id="{00000000-0008-0000-0400-000065000000}"/>
              </a:ext>
            </a:extLst>
          </xdr:cNvPr>
          <xdr:cNvCxnSpPr/>
        </xdr:nvCxnSpPr>
        <xdr:spPr>
          <a:xfrm>
            <a:off x="14870906" y="45600937"/>
            <a:ext cx="2274094" cy="2024063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3" name="Прямая со стрелкой 102">
            <a:extLst>
              <a:ext uri="{FF2B5EF4-FFF2-40B4-BE49-F238E27FC236}">
                <a16:creationId xmlns:a16="http://schemas.microsoft.com/office/drawing/2014/main" id="{00000000-0008-0000-0400-000067000000}"/>
              </a:ext>
            </a:extLst>
          </xdr:cNvPr>
          <xdr:cNvCxnSpPr/>
        </xdr:nvCxnSpPr>
        <xdr:spPr>
          <a:xfrm>
            <a:off x="16644937" y="45589031"/>
            <a:ext cx="500063" cy="2047875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00000000-0008-0000-0400-000068000000}"/>
              </a:ext>
            </a:extLst>
          </xdr:cNvPr>
          <xdr:cNvSpPr txBox="1"/>
        </xdr:nvSpPr>
        <xdr:spPr>
          <a:xfrm>
            <a:off x="15275719" y="46303406"/>
            <a:ext cx="2024062" cy="60721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ru-RU" sz="1100">
                <a:solidFill>
                  <a:srgbClr val="7030A0"/>
                </a:solidFill>
              </a:rPr>
              <a:t>регрессия чуть хуже описывает середину ряда</a:t>
            </a:r>
          </a:p>
        </xdr:txBody>
      </xdr:sp>
      <xdr:cxnSp macro="">
        <xdr:nvCxnSpPr>
          <xdr:cNvPr id="106" name="Прямая со стрелкой 105">
            <a:extLst>
              <a:ext uri="{FF2B5EF4-FFF2-40B4-BE49-F238E27FC236}">
                <a16:creationId xmlns:a16="http://schemas.microsoft.com/office/drawing/2014/main" id="{00000000-0008-0000-0400-00006A000000}"/>
              </a:ext>
            </a:extLst>
          </xdr:cNvPr>
          <xdr:cNvCxnSpPr/>
        </xdr:nvCxnSpPr>
        <xdr:spPr>
          <a:xfrm>
            <a:off x="15918656" y="45672375"/>
            <a:ext cx="2881313" cy="797719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8" name="Прямая со стрелкой 107">
            <a:extLst>
              <a:ext uri="{FF2B5EF4-FFF2-40B4-BE49-F238E27FC236}">
                <a16:creationId xmlns:a16="http://schemas.microsoft.com/office/drawing/2014/main" id="{00000000-0008-0000-0400-00006C000000}"/>
              </a:ext>
            </a:extLst>
          </xdr:cNvPr>
          <xdr:cNvCxnSpPr/>
        </xdr:nvCxnSpPr>
        <xdr:spPr>
          <a:xfrm>
            <a:off x="16704469" y="45636656"/>
            <a:ext cx="2095500" cy="84534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9" name="TextBox 108">
            <a:extLst>
              <a:ext uri="{FF2B5EF4-FFF2-40B4-BE49-F238E27FC236}">
                <a16:creationId xmlns:a16="http://schemas.microsoft.com/office/drawing/2014/main" id="{00000000-0008-0000-0400-00006D000000}"/>
              </a:ext>
            </a:extLst>
          </xdr:cNvPr>
          <xdr:cNvSpPr txBox="1"/>
        </xdr:nvSpPr>
        <xdr:spPr>
          <a:xfrm>
            <a:off x="17395031" y="45731906"/>
            <a:ext cx="2738438" cy="55959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ru-RU" sz="1100">
                <a:solidFill>
                  <a:srgbClr val="7030A0"/>
                </a:solidFill>
              </a:rPr>
              <a:t>приближённый (первый) и точный (второй-третий) расчёты регрессии почти не различаются.</a:t>
            </a:r>
          </a:p>
        </xdr:txBody>
      </xdr:sp>
    </xdr:grpSp>
    <xdr:clientData/>
  </xdr:twoCellAnchor>
  <xdr:twoCellAnchor>
    <xdr:from>
      <xdr:col>14</xdr:col>
      <xdr:colOff>380999</xdr:colOff>
      <xdr:row>247</xdr:row>
      <xdr:rowOff>119062</xdr:rowOff>
    </xdr:from>
    <xdr:to>
      <xdr:col>27</xdr:col>
      <xdr:colOff>130969</xdr:colOff>
      <xdr:row>256</xdr:row>
      <xdr:rowOff>41672</xdr:rowOff>
    </xdr:to>
    <xdr:cxnSp macro="">
      <xdr:nvCxnSpPr>
        <xdr:cNvPr id="99" name="Прямая со стрелкой 98">
          <a:extLst>
            <a:ext uri="{FF2B5EF4-FFF2-40B4-BE49-F238E27FC236}">
              <a16:creationId xmlns:a16="http://schemas.microsoft.com/office/drawing/2014/main" id="{00000000-0008-0000-0400-000063000000}"/>
            </a:ext>
          </a:extLst>
        </xdr:cNvPr>
        <xdr:cNvCxnSpPr>
          <a:endCxn id="97" idx="1"/>
        </xdr:cNvCxnSpPr>
      </xdr:nvCxnSpPr>
      <xdr:spPr>
        <a:xfrm>
          <a:off x="8882062" y="47172562"/>
          <a:ext cx="7643813" cy="163711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166688</xdr:colOff>
      <xdr:row>298</xdr:row>
      <xdr:rowOff>47625</xdr:rowOff>
    </xdr:from>
    <xdr:to>
      <xdr:col>17</xdr:col>
      <xdr:colOff>165474</xdr:colOff>
      <xdr:row>333</xdr:row>
      <xdr:rowOff>46792</xdr:rowOff>
    </xdr:to>
    <xdr:pic>
      <xdr:nvPicPr>
        <xdr:cNvPr id="111" name="Рисунок 110">
          <a:extLst>
            <a:ext uri="{FF2B5EF4-FFF2-40B4-BE49-F238E27FC236}">
              <a16:creationId xmlns:a16="http://schemas.microsoft.com/office/drawing/2014/main" id="{00000000-0008-0000-04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3907" y="56816625"/>
          <a:ext cx="9714286" cy="6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166688</xdr:colOff>
      <xdr:row>334</xdr:row>
      <xdr:rowOff>35719</xdr:rowOff>
    </xdr:from>
    <xdr:to>
      <xdr:col>18</xdr:col>
      <xdr:colOff>167778</xdr:colOff>
      <xdr:row>368</xdr:row>
      <xdr:rowOff>158719</xdr:rowOff>
    </xdr:to>
    <xdr:pic>
      <xdr:nvPicPr>
        <xdr:cNvPr id="112" name="Рисунок 111">
          <a:extLst>
            <a:ext uri="{FF2B5EF4-FFF2-40B4-BE49-F238E27FC236}">
              <a16:creationId xmlns:a16="http://schemas.microsoft.com/office/drawing/2014/main" id="{00000000-0008-0000-04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73907" y="63662719"/>
          <a:ext cx="10323809" cy="660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321469</xdr:colOff>
      <xdr:row>369</xdr:row>
      <xdr:rowOff>142875</xdr:rowOff>
    </xdr:from>
    <xdr:to>
      <xdr:col>31</xdr:col>
      <xdr:colOff>237453</xdr:colOff>
      <xdr:row>374</xdr:row>
      <xdr:rowOff>152280</xdr:rowOff>
    </xdr:to>
    <xdr:pic>
      <xdr:nvPicPr>
        <xdr:cNvPr id="122" name="Рисунок 121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680282" y="70437375"/>
          <a:ext cx="5380952" cy="9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408</xdr:row>
      <xdr:rowOff>11906</xdr:rowOff>
    </xdr:from>
    <xdr:to>
      <xdr:col>26</xdr:col>
      <xdr:colOff>452879</xdr:colOff>
      <xdr:row>433</xdr:row>
      <xdr:rowOff>68454</xdr:rowOff>
    </xdr:to>
    <xdr:pic>
      <xdr:nvPicPr>
        <xdr:cNvPr id="123" name="Рисунок 122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6281" y="77735906"/>
          <a:ext cx="15514286" cy="4819048"/>
        </a:xfrm>
        <a:prstGeom prst="rect">
          <a:avLst/>
        </a:prstGeom>
      </xdr:spPr>
    </xdr:pic>
    <xdr:clientData/>
  </xdr:twoCellAnchor>
  <xdr:twoCellAnchor>
    <xdr:from>
      <xdr:col>1</xdr:col>
      <xdr:colOff>154781</xdr:colOff>
      <xdr:row>435</xdr:row>
      <xdr:rowOff>59531</xdr:rowOff>
    </xdr:from>
    <xdr:to>
      <xdr:col>30</xdr:col>
      <xdr:colOff>226217</xdr:colOff>
      <xdr:row>471</xdr:row>
      <xdr:rowOff>87245</xdr:rowOff>
    </xdr:to>
    <xdr:grpSp>
      <xdr:nvGrpSpPr>
        <xdr:cNvPr id="149" name="Группа 148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GrpSpPr/>
      </xdr:nvGrpSpPr>
      <xdr:grpSpPr>
        <a:xfrm>
          <a:off x="767102" y="82927031"/>
          <a:ext cx="17828758" cy="6885714"/>
          <a:chOff x="762000" y="82927031"/>
          <a:chExt cx="17680780" cy="6885714"/>
        </a:xfrm>
      </xdr:grpSpPr>
      <xdr:pic>
        <xdr:nvPicPr>
          <xdr:cNvPr id="125" name="Рисунок 124">
            <a:extLst>
              <a:ext uri="{FF2B5EF4-FFF2-40B4-BE49-F238E27FC236}">
                <a16:creationId xmlns:a16="http://schemas.microsoft.com/office/drawing/2014/main" id="{00000000-0008-0000-0400-00007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762000" y="82927031"/>
            <a:ext cx="17533333" cy="6885714"/>
          </a:xfrm>
          <a:prstGeom prst="rect">
            <a:avLst/>
          </a:prstGeom>
        </xdr:spPr>
      </xdr:pic>
      <xdr:sp macro="" textlink="">
        <xdr:nvSpPr>
          <xdr:cNvPr id="127" name="Прямоугольник 126">
            <a:extLst>
              <a:ext uri="{FF2B5EF4-FFF2-40B4-BE49-F238E27FC236}">
                <a16:creationId xmlns:a16="http://schemas.microsoft.com/office/drawing/2014/main" id="{00000000-0008-0000-0400-00007F000000}"/>
              </a:ext>
            </a:extLst>
          </xdr:cNvPr>
          <xdr:cNvSpPr/>
        </xdr:nvSpPr>
        <xdr:spPr>
          <a:xfrm>
            <a:off x="7084219" y="85665469"/>
            <a:ext cx="3262312" cy="2869406"/>
          </a:xfrm>
          <a:prstGeom prst="rect">
            <a:avLst/>
          </a:prstGeom>
          <a:noFill/>
          <a:ln w="31750"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28" name="TextBox 127">
            <a:extLst>
              <a:ext uri="{FF2B5EF4-FFF2-40B4-BE49-F238E27FC236}">
                <a16:creationId xmlns:a16="http://schemas.microsoft.com/office/drawing/2014/main" id="{00000000-0008-0000-0400-000080000000}"/>
              </a:ext>
            </a:extLst>
          </xdr:cNvPr>
          <xdr:cNvSpPr txBox="1"/>
        </xdr:nvSpPr>
        <xdr:spPr>
          <a:xfrm>
            <a:off x="12227717" y="86987063"/>
            <a:ext cx="3940969" cy="345281"/>
          </a:xfrm>
          <a:prstGeom prst="rect">
            <a:avLst/>
          </a:prstGeom>
          <a:solidFill>
            <a:schemeClr val="lt1"/>
          </a:solidFill>
          <a:ln w="34925" cmpd="sng">
            <a:solidFill>
              <a:srgbClr val="002060"/>
            </a:solidFill>
            <a:prstDash val="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ru-RU" sz="1100">
                <a:solidFill>
                  <a:srgbClr val="7030A0"/>
                </a:solidFill>
              </a:rPr>
              <a:t>размерность (таблицы факторов) задачи (</a:t>
            </a:r>
            <a:r>
              <a:rPr lang="en-US" sz="1100">
                <a:solidFill>
                  <a:srgbClr val="7030A0"/>
                </a:solidFill>
              </a:rPr>
              <a:t>n,m) = (15,4)</a:t>
            </a:r>
            <a:endParaRPr lang="ru-RU" sz="1100">
              <a:solidFill>
                <a:srgbClr val="7030A0"/>
              </a:solidFill>
            </a:endParaRPr>
          </a:p>
        </xdr:txBody>
      </xdr:sp>
      <xdr:sp macro="" textlink="">
        <xdr:nvSpPr>
          <xdr:cNvPr id="129" name="Прямоугольник 128">
            <a:extLst>
              <a:ext uri="{FF2B5EF4-FFF2-40B4-BE49-F238E27FC236}">
                <a16:creationId xmlns:a16="http://schemas.microsoft.com/office/drawing/2014/main" id="{00000000-0008-0000-0400-000081000000}"/>
              </a:ext>
            </a:extLst>
          </xdr:cNvPr>
          <xdr:cNvSpPr/>
        </xdr:nvSpPr>
        <xdr:spPr>
          <a:xfrm>
            <a:off x="6129337" y="85615463"/>
            <a:ext cx="907257" cy="252412"/>
          </a:xfrm>
          <a:prstGeom prst="rect">
            <a:avLst/>
          </a:prstGeom>
          <a:noFill/>
          <a:ln w="31750">
            <a:solidFill>
              <a:srgbClr val="FF000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30" name="Прямоугольник 129">
            <a:extLst>
              <a:ext uri="{FF2B5EF4-FFF2-40B4-BE49-F238E27FC236}">
                <a16:creationId xmlns:a16="http://schemas.microsoft.com/office/drawing/2014/main" id="{00000000-0008-0000-0400-000082000000}"/>
              </a:ext>
            </a:extLst>
          </xdr:cNvPr>
          <xdr:cNvSpPr/>
        </xdr:nvSpPr>
        <xdr:spPr>
          <a:xfrm>
            <a:off x="12020550" y="85022530"/>
            <a:ext cx="1600200" cy="226219"/>
          </a:xfrm>
          <a:prstGeom prst="rect">
            <a:avLst/>
          </a:prstGeom>
          <a:noFill/>
          <a:ln w="31750">
            <a:solidFill>
              <a:srgbClr val="FF000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31" name="TextBox 130">
            <a:extLst>
              <a:ext uri="{FF2B5EF4-FFF2-40B4-BE49-F238E27FC236}">
                <a16:creationId xmlns:a16="http://schemas.microsoft.com/office/drawing/2014/main" id="{00000000-0008-0000-0400-000083000000}"/>
              </a:ext>
            </a:extLst>
          </xdr:cNvPr>
          <xdr:cNvSpPr txBox="1"/>
        </xdr:nvSpPr>
        <xdr:spPr>
          <a:xfrm>
            <a:off x="12037218" y="84296250"/>
            <a:ext cx="1559719" cy="642937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ru-RU" sz="1100">
                <a:solidFill>
                  <a:srgbClr val="7030A0"/>
                </a:solidFill>
              </a:rPr>
              <a:t>начало диапазона </a:t>
            </a:r>
            <a:r>
              <a:rPr lang="en-US" sz="1100">
                <a:solidFill>
                  <a:srgbClr val="7030A0"/>
                </a:solidFill>
              </a:rPr>
              <a:t>Y </a:t>
            </a:r>
            <a:r>
              <a:rPr lang="ru-RU" sz="1100">
                <a:solidFill>
                  <a:srgbClr val="7030A0"/>
                </a:solidFill>
              </a:rPr>
              <a:t>относительно его конца</a:t>
            </a:r>
          </a:p>
        </xdr:txBody>
      </xdr:sp>
      <xdr:sp macro="" textlink="">
        <xdr:nvSpPr>
          <xdr:cNvPr id="132" name="Прямоугольник 131">
            <a:extLst>
              <a:ext uri="{FF2B5EF4-FFF2-40B4-BE49-F238E27FC236}">
                <a16:creationId xmlns:a16="http://schemas.microsoft.com/office/drawing/2014/main" id="{00000000-0008-0000-0400-000084000000}"/>
              </a:ext>
            </a:extLst>
          </xdr:cNvPr>
          <xdr:cNvSpPr/>
        </xdr:nvSpPr>
        <xdr:spPr>
          <a:xfrm>
            <a:off x="7091362" y="85636895"/>
            <a:ext cx="754857" cy="219074"/>
          </a:xfrm>
          <a:prstGeom prst="rect">
            <a:avLst/>
          </a:prstGeom>
          <a:noFill/>
          <a:ln w="31750">
            <a:solidFill>
              <a:srgbClr val="00B05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33" name="Прямоугольник 132">
            <a:extLst>
              <a:ext uri="{FF2B5EF4-FFF2-40B4-BE49-F238E27FC236}">
                <a16:creationId xmlns:a16="http://schemas.microsoft.com/office/drawing/2014/main" id="{00000000-0008-0000-0400-000085000000}"/>
              </a:ext>
            </a:extLst>
          </xdr:cNvPr>
          <xdr:cNvSpPr/>
        </xdr:nvSpPr>
        <xdr:spPr>
          <a:xfrm>
            <a:off x="14089856" y="85034437"/>
            <a:ext cx="1483519" cy="250032"/>
          </a:xfrm>
          <a:prstGeom prst="rect">
            <a:avLst/>
          </a:prstGeom>
          <a:noFill/>
          <a:ln w="31750">
            <a:solidFill>
              <a:srgbClr val="00B05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34" name="TextBox 133">
            <a:extLst>
              <a:ext uri="{FF2B5EF4-FFF2-40B4-BE49-F238E27FC236}">
                <a16:creationId xmlns:a16="http://schemas.microsoft.com/office/drawing/2014/main" id="{00000000-0008-0000-0400-000086000000}"/>
              </a:ext>
            </a:extLst>
          </xdr:cNvPr>
          <xdr:cNvSpPr txBox="1"/>
        </xdr:nvSpPr>
        <xdr:spPr>
          <a:xfrm>
            <a:off x="14049375" y="84165282"/>
            <a:ext cx="1559719" cy="80962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ru-RU" sz="1100">
                <a:solidFill>
                  <a:srgbClr val="7030A0"/>
                </a:solidFill>
              </a:rPr>
              <a:t>начало диапазона </a:t>
            </a:r>
            <a:r>
              <a:rPr lang="en-US" sz="1100">
                <a:solidFill>
                  <a:srgbClr val="7030A0"/>
                </a:solidFill>
              </a:rPr>
              <a:t>X </a:t>
            </a:r>
            <a:r>
              <a:rPr lang="ru-RU" sz="1100">
                <a:solidFill>
                  <a:srgbClr val="7030A0"/>
                </a:solidFill>
              </a:rPr>
              <a:t>относительно конца</a:t>
            </a:r>
            <a:r>
              <a:rPr lang="en-US" sz="1100">
                <a:solidFill>
                  <a:srgbClr val="7030A0"/>
                </a:solidFill>
              </a:rPr>
              <a:t> </a:t>
            </a:r>
            <a:r>
              <a:rPr lang="ru-RU" sz="1100">
                <a:solidFill>
                  <a:srgbClr val="7030A0"/>
                </a:solidFill>
              </a:rPr>
              <a:t>диапазона </a:t>
            </a:r>
            <a:r>
              <a:rPr lang="en-US" sz="1100">
                <a:solidFill>
                  <a:srgbClr val="7030A0"/>
                </a:solidFill>
              </a:rPr>
              <a:t>Y</a:t>
            </a:r>
            <a:endParaRPr lang="ru-RU" sz="1100">
              <a:solidFill>
                <a:srgbClr val="7030A0"/>
              </a:solidFill>
            </a:endParaRPr>
          </a:p>
        </xdr:txBody>
      </xdr:sp>
      <xdr:sp macro="" textlink="">
        <xdr:nvSpPr>
          <xdr:cNvPr id="135" name="Прямоугольник 134">
            <a:extLst>
              <a:ext uri="{FF2B5EF4-FFF2-40B4-BE49-F238E27FC236}">
                <a16:creationId xmlns:a16="http://schemas.microsoft.com/office/drawing/2014/main" id="{00000000-0008-0000-0400-000087000000}"/>
              </a:ext>
            </a:extLst>
          </xdr:cNvPr>
          <xdr:cNvSpPr/>
        </xdr:nvSpPr>
        <xdr:spPr>
          <a:xfrm>
            <a:off x="9386887" y="88289607"/>
            <a:ext cx="912019" cy="233362"/>
          </a:xfrm>
          <a:prstGeom prst="rect">
            <a:avLst/>
          </a:prstGeom>
          <a:noFill/>
          <a:ln w="31750">
            <a:solidFill>
              <a:srgbClr val="FFFF0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36" name="Прямоугольник 135">
            <a:extLst>
              <a:ext uri="{FF2B5EF4-FFF2-40B4-BE49-F238E27FC236}">
                <a16:creationId xmlns:a16="http://schemas.microsoft.com/office/drawing/2014/main" id="{00000000-0008-0000-0400-000088000000}"/>
              </a:ext>
            </a:extLst>
          </xdr:cNvPr>
          <xdr:cNvSpPr/>
        </xdr:nvSpPr>
        <xdr:spPr>
          <a:xfrm>
            <a:off x="15671006" y="85024913"/>
            <a:ext cx="1247775" cy="223837"/>
          </a:xfrm>
          <a:prstGeom prst="rect">
            <a:avLst/>
          </a:prstGeom>
          <a:noFill/>
          <a:ln w="31750">
            <a:solidFill>
              <a:srgbClr val="FFFF0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37" name="TextBox 136">
            <a:extLst>
              <a:ext uri="{FF2B5EF4-FFF2-40B4-BE49-F238E27FC236}">
                <a16:creationId xmlns:a16="http://schemas.microsoft.com/office/drawing/2014/main" id="{00000000-0008-0000-0400-000089000000}"/>
              </a:ext>
            </a:extLst>
          </xdr:cNvPr>
          <xdr:cNvSpPr txBox="1"/>
        </xdr:nvSpPr>
        <xdr:spPr>
          <a:xfrm>
            <a:off x="15632908" y="84153375"/>
            <a:ext cx="1285874" cy="845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ru-RU" sz="1100">
                <a:solidFill>
                  <a:srgbClr val="7030A0"/>
                </a:solidFill>
              </a:rPr>
              <a:t>конец диапазона </a:t>
            </a:r>
            <a:r>
              <a:rPr lang="en-US" sz="1100">
                <a:solidFill>
                  <a:srgbClr val="7030A0"/>
                </a:solidFill>
              </a:rPr>
              <a:t>X </a:t>
            </a:r>
            <a:r>
              <a:rPr lang="ru-RU" sz="1100">
                <a:solidFill>
                  <a:srgbClr val="7030A0"/>
                </a:solidFill>
              </a:rPr>
              <a:t>относительно конца</a:t>
            </a:r>
            <a:r>
              <a:rPr lang="en-US" sz="1100">
                <a:solidFill>
                  <a:srgbClr val="7030A0"/>
                </a:solidFill>
              </a:rPr>
              <a:t> </a:t>
            </a:r>
            <a:r>
              <a:rPr lang="ru-RU" sz="1100">
                <a:solidFill>
                  <a:srgbClr val="7030A0"/>
                </a:solidFill>
              </a:rPr>
              <a:t>диапазона </a:t>
            </a:r>
            <a:r>
              <a:rPr lang="en-US" sz="1100">
                <a:solidFill>
                  <a:srgbClr val="7030A0"/>
                </a:solidFill>
              </a:rPr>
              <a:t>Y</a:t>
            </a:r>
            <a:endParaRPr lang="ru-RU" sz="1100">
              <a:solidFill>
                <a:srgbClr val="7030A0"/>
              </a:solidFill>
            </a:endParaRPr>
          </a:p>
        </xdr:txBody>
      </xdr:sp>
      <xdr:sp macro="" textlink="">
        <xdr:nvSpPr>
          <xdr:cNvPr id="138" name="Прямоугольник 137">
            <a:extLst>
              <a:ext uri="{FF2B5EF4-FFF2-40B4-BE49-F238E27FC236}">
                <a16:creationId xmlns:a16="http://schemas.microsoft.com/office/drawing/2014/main" id="{00000000-0008-0000-0400-00008A000000}"/>
              </a:ext>
            </a:extLst>
          </xdr:cNvPr>
          <xdr:cNvSpPr/>
        </xdr:nvSpPr>
        <xdr:spPr>
          <a:xfrm>
            <a:off x="9465469" y="85272563"/>
            <a:ext cx="845343" cy="190499"/>
          </a:xfrm>
          <a:prstGeom prst="rect">
            <a:avLst/>
          </a:prstGeom>
          <a:noFill/>
          <a:ln w="31750">
            <a:solidFill>
              <a:schemeClr val="tx1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39" name="Прямоугольник 138">
            <a:extLst>
              <a:ext uri="{FF2B5EF4-FFF2-40B4-BE49-F238E27FC236}">
                <a16:creationId xmlns:a16="http://schemas.microsoft.com/office/drawing/2014/main" id="{00000000-0008-0000-0400-00008B000000}"/>
              </a:ext>
            </a:extLst>
          </xdr:cNvPr>
          <xdr:cNvSpPr/>
        </xdr:nvSpPr>
        <xdr:spPr>
          <a:xfrm>
            <a:off x="17154525" y="85055869"/>
            <a:ext cx="1062037" cy="204787"/>
          </a:xfrm>
          <a:prstGeom prst="rect">
            <a:avLst/>
          </a:prstGeom>
          <a:noFill/>
          <a:ln w="31750">
            <a:solidFill>
              <a:schemeClr val="tx1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40" name="TextBox 139">
            <a:extLst>
              <a:ext uri="{FF2B5EF4-FFF2-40B4-BE49-F238E27FC236}">
                <a16:creationId xmlns:a16="http://schemas.microsoft.com/office/drawing/2014/main" id="{00000000-0008-0000-0400-00008C000000}"/>
              </a:ext>
            </a:extLst>
          </xdr:cNvPr>
          <xdr:cNvSpPr txBox="1"/>
        </xdr:nvSpPr>
        <xdr:spPr>
          <a:xfrm>
            <a:off x="17144999" y="84165281"/>
            <a:ext cx="1297781" cy="845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ru-RU" sz="1100">
                <a:solidFill>
                  <a:srgbClr val="7030A0"/>
                </a:solidFill>
              </a:rPr>
              <a:t>конец диапазона текущих значений </a:t>
            </a:r>
            <a:r>
              <a:rPr lang="en-US" sz="1100">
                <a:solidFill>
                  <a:srgbClr val="7030A0"/>
                </a:solidFill>
              </a:rPr>
              <a:t>X </a:t>
            </a:r>
            <a:r>
              <a:rPr lang="ru-RU" sz="1100">
                <a:solidFill>
                  <a:srgbClr val="7030A0"/>
                </a:solidFill>
              </a:rPr>
              <a:t>относительно его начала </a:t>
            </a:r>
            <a:r>
              <a:rPr lang="en-US" sz="1100">
                <a:solidFill>
                  <a:srgbClr val="7030A0"/>
                </a:solidFill>
              </a:rPr>
              <a:t>Y</a:t>
            </a:r>
            <a:endParaRPr lang="ru-RU" sz="1100">
              <a:solidFill>
                <a:srgbClr val="7030A0"/>
              </a:solidFill>
            </a:endParaRPr>
          </a:p>
        </xdr:txBody>
      </xdr:sp>
      <xdr:cxnSp macro="">
        <xdr:nvCxnSpPr>
          <xdr:cNvPr id="142" name="Прямая со стрелкой 141">
            <a:extLst>
              <a:ext uri="{FF2B5EF4-FFF2-40B4-BE49-F238E27FC236}">
                <a16:creationId xmlns:a16="http://schemas.microsoft.com/office/drawing/2014/main" id="{00000000-0008-0000-0400-00008E000000}"/>
              </a:ext>
            </a:extLst>
          </xdr:cNvPr>
          <xdr:cNvCxnSpPr/>
        </xdr:nvCxnSpPr>
        <xdr:spPr>
          <a:xfrm>
            <a:off x="7358062" y="85367812"/>
            <a:ext cx="2333625" cy="0"/>
          </a:xfrm>
          <a:prstGeom prst="straightConnector1">
            <a:avLst/>
          </a:prstGeom>
          <a:ln w="19050">
            <a:solidFill>
              <a:schemeClr val="tx1"/>
            </a:solidFill>
            <a:headEnd type="oval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3" name="Прямая со стрелкой 142">
            <a:extLst>
              <a:ext uri="{FF2B5EF4-FFF2-40B4-BE49-F238E27FC236}">
                <a16:creationId xmlns:a16="http://schemas.microsoft.com/office/drawing/2014/main" id="{00000000-0008-0000-0400-00008F000000}"/>
              </a:ext>
            </a:extLst>
          </xdr:cNvPr>
          <xdr:cNvCxnSpPr/>
        </xdr:nvCxnSpPr>
        <xdr:spPr>
          <a:xfrm flipV="1">
            <a:off x="6953250" y="88403907"/>
            <a:ext cx="2655094" cy="23812"/>
          </a:xfrm>
          <a:prstGeom prst="straightConnector1">
            <a:avLst/>
          </a:prstGeom>
          <a:ln w="19050">
            <a:solidFill>
              <a:schemeClr val="tx1"/>
            </a:solidFill>
            <a:headEnd type="oval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5" name="Прямая со стрелкой 144">
            <a:extLst>
              <a:ext uri="{FF2B5EF4-FFF2-40B4-BE49-F238E27FC236}">
                <a16:creationId xmlns:a16="http://schemas.microsoft.com/office/drawing/2014/main" id="{00000000-0008-0000-0400-000091000000}"/>
              </a:ext>
            </a:extLst>
          </xdr:cNvPr>
          <xdr:cNvCxnSpPr/>
        </xdr:nvCxnSpPr>
        <xdr:spPr>
          <a:xfrm flipV="1">
            <a:off x="6281737" y="85748812"/>
            <a:ext cx="4763" cy="2662239"/>
          </a:xfrm>
          <a:prstGeom prst="straightConnector1">
            <a:avLst/>
          </a:prstGeom>
          <a:ln w="19050">
            <a:solidFill>
              <a:schemeClr val="tx1"/>
            </a:solidFill>
            <a:headEnd type="oval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47" name="Полилиния 146">
            <a:extLst>
              <a:ext uri="{FF2B5EF4-FFF2-40B4-BE49-F238E27FC236}">
                <a16:creationId xmlns:a16="http://schemas.microsoft.com/office/drawing/2014/main" id="{00000000-0008-0000-0400-000093000000}"/>
              </a:ext>
            </a:extLst>
          </xdr:cNvPr>
          <xdr:cNvSpPr/>
        </xdr:nvSpPr>
        <xdr:spPr>
          <a:xfrm>
            <a:off x="6941344" y="85760719"/>
            <a:ext cx="392906" cy="2595562"/>
          </a:xfrm>
          <a:custGeom>
            <a:avLst/>
            <a:gdLst>
              <a:gd name="connsiteX0" fmla="*/ 0 w 440531"/>
              <a:gd name="connsiteY0" fmla="*/ 2547937 h 2559843"/>
              <a:gd name="connsiteX1" fmla="*/ 440531 w 440531"/>
              <a:gd name="connsiteY1" fmla="*/ 2559843 h 2559843"/>
              <a:gd name="connsiteX2" fmla="*/ 440531 w 440531"/>
              <a:gd name="connsiteY2" fmla="*/ 0 h 2559843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40531" h="2559843">
                <a:moveTo>
                  <a:pt x="0" y="2547937"/>
                </a:moveTo>
                <a:lnTo>
                  <a:pt x="440531" y="2559843"/>
                </a:lnTo>
                <a:lnTo>
                  <a:pt x="440531" y="0"/>
                </a:lnTo>
              </a:path>
            </a:pathLst>
          </a:custGeom>
          <a:noFill/>
          <a:ln w="19050">
            <a:solidFill>
              <a:schemeClr val="tx1"/>
            </a:solidFill>
            <a:headEnd type="oval"/>
            <a:tailEnd type="triangle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>
    <xdr:from>
      <xdr:col>1</xdr:col>
      <xdr:colOff>166687</xdr:colOff>
      <xdr:row>370</xdr:row>
      <xdr:rowOff>35718</xdr:rowOff>
    </xdr:from>
    <xdr:to>
      <xdr:col>20</xdr:col>
      <xdr:colOff>296198</xdr:colOff>
      <xdr:row>405</xdr:row>
      <xdr:rowOff>53932</xdr:rowOff>
    </xdr:to>
    <xdr:grpSp>
      <xdr:nvGrpSpPr>
        <xdr:cNvPr id="158" name="Группа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GrpSpPr/>
      </xdr:nvGrpSpPr>
      <xdr:grpSpPr>
        <a:xfrm>
          <a:off x="779008" y="70520718"/>
          <a:ext cx="11763619" cy="6685714"/>
          <a:chOff x="773906" y="70520718"/>
          <a:chExt cx="11666667" cy="6685714"/>
        </a:xfrm>
      </xdr:grpSpPr>
      <xdr:pic>
        <xdr:nvPicPr>
          <xdr:cNvPr id="113" name="Рисунок 112">
            <a:extLst>
              <a:ext uri="{FF2B5EF4-FFF2-40B4-BE49-F238E27FC236}">
                <a16:creationId xmlns:a16="http://schemas.microsoft.com/office/drawing/2014/main" id="{00000000-0008-0000-0400-00007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773906" y="70520718"/>
            <a:ext cx="11666667" cy="6685714"/>
          </a:xfrm>
          <a:prstGeom prst="rect">
            <a:avLst/>
          </a:prstGeom>
        </xdr:spPr>
      </xdr:pic>
      <xdr:sp macro="" textlink="">
        <xdr:nvSpPr>
          <xdr:cNvPr id="114" name="Прямоугольник 113">
            <a:extLst>
              <a:ext uri="{FF2B5EF4-FFF2-40B4-BE49-F238E27FC236}">
                <a16:creationId xmlns:a16="http://schemas.microsoft.com/office/drawing/2014/main" id="{00000000-0008-0000-0400-000072000000}"/>
              </a:ext>
            </a:extLst>
          </xdr:cNvPr>
          <xdr:cNvSpPr/>
        </xdr:nvSpPr>
        <xdr:spPr>
          <a:xfrm>
            <a:off x="6084094" y="73056750"/>
            <a:ext cx="1023937" cy="202406"/>
          </a:xfrm>
          <a:prstGeom prst="rect">
            <a:avLst/>
          </a:prstGeom>
          <a:noFill/>
          <a:ln w="31750"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15" name="Прямоугольник 114">
            <a:extLst>
              <a:ext uri="{FF2B5EF4-FFF2-40B4-BE49-F238E27FC236}">
                <a16:creationId xmlns:a16="http://schemas.microsoft.com/office/drawing/2014/main" id="{00000000-0008-0000-0400-000073000000}"/>
              </a:ext>
            </a:extLst>
          </xdr:cNvPr>
          <xdr:cNvSpPr/>
        </xdr:nvSpPr>
        <xdr:spPr>
          <a:xfrm>
            <a:off x="7881937" y="73068655"/>
            <a:ext cx="845344" cy="178595"/>
          </a:xfrm>
          <a:prstGeom prst="rect">
            <a:avLst/>
          </a:prstGeom>
          <a:noFill/>
          <a:ln w="31750">
            <a:solidFill>
              <a:srgbClr val="7030A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cxnSp macro="">
        <xdr:nvCxnSpPr>
          <xdr:cNvPr id="117" name="Прямая со стрелкой 116">
            <a:extLst>
              <a:ext uri="{FF2B5EF4-FFF2-40B4-BE49-F238E27FC236}">
                <a16:creationId xmlns:a16="http://schemas.microsoft.com/office/drawing/2014/main" id="{00000000-0008-0000-0400-000075000000}"/>
              </a:ext>
            </a:extLst>
          </xdr:cNvPr>
          <xdr:cNvCxnSpPr/>
        </xdr:nvCxnSpPr>
        <xdr:spPr>
          <a:xfrm flipV="1">
            <a:off x="8798719" y="73140095"/>
            <a:ext cx="0" cy="2571749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8" name="TextBox 117">
            <a:extLst>
              <a:ext uri="{FF2B5EF4-FFF2-40B4-BE49-F238E27FC236}">
                <a16:creationId xmlns:a16="http://schemas.microsoft.com/office/drawing/2014/main" id="{00000000-0008-0000-0400-000076000000}"/>
              </a:ext>
            </a:extLst>
          </xdr:cNvPr>
          <xdr:cNvSpPr txBox="1"/>
        </xdr:nvSpPr>
        <xdr:spPr>
          <a:xfrm>
            <a:off x="8512968" y="74080689"/>
            <a:ext cx="762001" cy="2857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>
                <a:solidFill>
                  <a:srgbClr val="7030A0"/>
                </a:solidFill>
              </a:rPr>
              <a:t>n-1 = 14</a:t>
            </a:r>
            <a:endParaRPr lang="ru-RU" sz="1100">
              <a:solidFill>
                <a:srgbClr val="7030A0"/>
              </a:solidFill>
            </a:endParaRPr>
          </a:p>
        </xdr:txBody>
      </xdr:sp>
      <xdr:sp macro="" textlink="">
        <xdr:nvSpPr>
          <xdr:cNvPr id="152" name="Прямоугольник 151">
            <a:extLst>
              <a:ext uri="{FF2B5EF4-FFF2-40B4-BE49-F238E27FC236}">
                <a16:creationId xmlns:a16="http://schemas.microsoft.com/office/drawing/2014/main" id="{00000000-0008-0000-0400-000098000000}"/>
              </a:ext>
            </a:extLst>
          </xdr:cNvPr>
          <xdr:cNvSpPr/>
        </xdr:nvSpPr>
        <xdr:spPr>
          <a:xfrm>
            <a:off x="8798719" y="71175561"/>
            <a:ext cx="1464468" cy="178595"/>
          </a:xfrm>
          <a:prstGeom prst="rect">
            <a:avLst/>
          </a:prstGeom>
          <a:noFill/>
          <a:ln w="31750"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53" name="Прямоугольник 152">
            <a:extLst>
              <a:ext uri="{FF2B5EF4-FFF2-40B4-BE49-F238E27FC236}">
                <a16:creationId xmlns:a16="http://schemas.microsoft.com/office/drawing/2014/main" id="{00000000-0008-0000-0400-000099000000}"/>
              </a:ext>
            </a:extLst>
          </xdr:cNvPr>
          <xdr:cNvSpPr/>
        </xdr:nvSpPr>
        <xdr:spPr>
          <a:xfrm>
            <a:off x="10689430" y="71173180"/>
            <a:ext cx="1300163" cy="192882"/>
          </a:xfrm>
          <a:prstGeom prst="rect">
            <a:avLst/>
          </a:prstGeom>
          <a:noFill/>
          <a:ln w="31750">
            <a:solidFill>
              <a:srgbClr val="7030A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>
    <xdr:from>
      <xdr:col>1</xdr:col>
      <xdr:colOff>166687</xdr:colOff>
      <xdr:row>474</xdr:row>
      <xdr:rowOff>59531</xdr:rowOff>
    </xdr:from>
    <xdr:to>
      <xdr:col>25</xdr:col>
      <xdr:colOff>155342</xdr:colOff>
      <xdr:row>506</xdr:row>
      <xdr:rowOff>144483</xdr:rowOff>
    </xdr:to>
    <xdr:grpSp>
      <xdr:nvGrpSpPr>
        <xdr:cNvPr id="157" name="Группа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GrpSpPr/>
      </xdr:nvGrpSpPr>
      <xdr:grpSpPr>
        <a:xfrm>
          <a:off x="779008" y="90356531"/>
          <a:ext cx="14684370" cy="6180952"/>
          <a:chOff x="773906" y="90356531"/>
          <a:chExt cx="14561905" cy="6180952"/>
        </a:xfrm>
      </xdr:grpSpPr>
      <xdr:pic>
        <xdr:nvPicPr>
          <xdr:cNvPr id="150" name="Рисунок 149">
            <a:extLst>
              <a:ext uri="{FF2B5EF4-FFF2-40B4-BE49-F238E27FC236}">
                <a16:creationId xmlns:a16="http://schemas.microsoft.com/office/drawing/2014/main" id="{00000000-0008-0000-0400-00009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773906" y="90356531"/>
            <a:ext cx="14561905" cy="6180952"/>
          </a:xfrm>
          <a:prstGeom prst="rect">
            <a:avLst/>
          </a:prstGeom>
        </xdr:spPr>
      </xdr:pic>
      <xdr:sp macro="" textlink="">
        <xdr:nvSpPr>
          <xdr:cNvPr id="151" name="Прямоугольник 150">
            <a:extLst>
              <a:ext uri="{FF2B5EF4-FFF2-40B4-BE49-F238E27FC236}">
                <a16:creationId xmlns:a16="http://schemas.microsoft.com/office/drawing/2014/main" id="{00000000-0008-0000-0400-000097000000}"/>
              </a:ext>
            </a:extLst>
          </xdr:cNvPr>
          <xdr:cNvSpPr/>
        </xdr:nvSpPr>
        <xdr:spPr>
          <a:xfrm>
            <a:off x="11834813" y="90797062"/>
            <a:ext cx="1214437" cy="202408"/>
          </a:xfrm>
          <a:prstGeom prst="rect">
            <a:avLst/>
          </a:prstGeom>
          <a:noFill/>
          <a:ln w="31750"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54" name="Прямоугольник 153">
            <a:extLst>
              <a:ext uri="{FF2B5EF4-FFF2-40B4-BE49-F238E27FC236}">
                <a16:creationId xmlns:a16="http://schemas.microsoft.com/office/drawing/2014/main" id="{00000000-0008-0000-0400-00009A000000}"/>
              </a:ext>
            </a:extLst>
          </xdr:cNvPr>
          <xdr:cNvSpPr/>
        </xdr:nvSpPr>
        <xdr:spPr>
          <a:xfrm>
            <a:off x="13489780" y="90785155"/>
            <a:ext cx="1202531" cy="226219"/>
          </a:xfrm>
          <a:prstGeom prst="rect">
            <a:avLst/>
          </a:prstGeom>
          <a:noFill/>
          <a:ln w="31750">
            <a:solidFill>
              <a:srgbClr val="7030A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55" name="Прямоугольник 154">
            <a:extLst>
              <a:ext uri="{FF2B5EF4-FFF2-40B4-BE49-F238E27FC236}">
                <a16:creationId xmlns:a16="http://schemas.microsoft.com/office/drawing/2014/main" id="{00000000-0008-0000-0400-00009B000000}"/>
              </a:ext>
            </a:extLst>
          </xdr:cNvPr>
          <xdr:cNvSpPr/>
        </xdr:nvSpPr>
        <xdr:spPr>
          <a:xfrm>
            <a:off x="6272213" y="93056868"/>
            <a:ext cx="871537" cy="204788"/>
          </a:xfrm>
          <a:prstGeom prst="rect">
            <a:avLst/>
          </a:prstGeom>
          <a:noFill/>
          <a:ln w="31750"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56" name="Прямоугольник 155">
            <a:extLst>
              <a:ext uri="{FF2B5EF4-FFF2-40B4-BE49-F238E27FC236}">
                <a16:creationId xmlns:a16="http://schemas.microsoft.com/office/drawing/2014/main" id="{00000000-0008-0000-0400-00009C000000}"/>
              </a:ext>
            </a:extLst>
          </xdr:cNvPr>
          <xdr:cNvSpPr/>
        </xdr:nvSpPr>
        <xdr:spPr>
          <a:xfrm>
            <a:off x="11272838" y="93021149"/>
            <a:ext cx="800100" cy="228601"/>
          </a:xfrm>
          <a:prstGeom prst="rect">
            <a:avLst/>
          </a:prstGeom>
          <a:noFill/>
          <a:ln w="31750">
            <a:solidFill>
              <a:srgbClr val="7030A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 editAs="oneCell">
    <xdr:from>
      <xdr:col>10</xdr:col>
      <xdr:colOff>35719</xdr:colOff>
      <xdr:row>508</xdr:row>
      <xdr:rowOff>95250</xdr:rowOff>
    </xdr:from>
    <xdr:to>
      <xdr:col>19</xdr:col>
      <xdr:colOff>571500</xdr:colOff>
      <xdr:row>549</xdr:row>
      <xdr:rowOff>160732</xdr:rowOff>
    </xdr:to>
    <xdr:pic>
      <xdr:nvPicPr>
        <xdr:cNvPr id="159" name="Рисунок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107907" y="96869250"/>
          <a:ext cx="6000749" cy="7875982"/>
        </a:xfrm>
        <a:prstGeom prst="rect">
          <a:avLst/>
        </a:prstGeom>
      </xdr:spPr>
    </xdr:pic>
    <xdr:clientData/>
  </xdr:twoCellAnchor>
  <xdr:twoCellAnchor>
    <xdr:from>
      <xdr:col>22</xdr:col>
      <xdr:colOff>79375</xdr:colOff>
      <xdr:row>508</xdr:row>
      <xdr:rowOff>190499</xdr:rowOff>
    </xdr:from>
    <xdr:to>
      <xdr:col>48</xdr:col>
      <xdr:colOff>422194</xdr:colOff>
      <xdr:row>549</xdr:row>
      <xdr:rowOff>79374</xdr:rowOff>
    </xdr:to>
    <xdr:grpSp>
      <xdr:nvGrpSpPr>
        <xdr:cNvPr id="171" name="Группа 170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GrpSpPr/>
      </xdr:nvGrpSpPr>
      <xdr:grpSpPr>
        <a:xfrm>
          <a:off x="13550446" y="96964499"/>
          <a:ext cx="16263177" cy="7699375"/>
          <a:chOff x="13350875" y="96964499"/>
          <a:chExt cx="16027319" cy="7699375"/>
        </a:xfrm>
      </xdr:grpSpPr>
      <xdr:pic>
        <xdr:nvPicPr>
          <xdr:cNvPr id="160" name="Рисунок 159">
            <a:extLst>
              <a:ext uri="{FF2B5EF4-FFF2-40B4-BE49-F238E27FC236}">
                <a16:creationId xmlns:a16="http://schemas.microsoft.com/office/drawing/2014/main" id="{00000000-0008-0000-0400-0000A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3350875" y="96964499"/>
            <a:ext cx="16027319" cy="7699375"/>
          </a:xfrm>
          <a:prstGeom prst="rect">
            <a:avLst/>
          </a:prstGeom>
        </xdr:spPr>
      </xdr:pic>
      <xdr:sp macro="" textlink="">
        <xdr:nvSpPr>
          <xdr:cNvPr id="161" name="Прямоугольник 160">
            <a:extLst>
              <a:ext uri="{FF2B5EF4-FFF2-40B4-BE49-F238E27FC236}">
                <a16:creationId xmlns:a16="http://schemas.microsoft.com/office/drawing/2014/main" id="{00000000-0008-0000-0400-0000A1000000}"/>
              </a:ext>
            </a:extLst>
          </xdr:cNvPr>
          <xdr:cNvSpPr/>
        </xdr:nvSpPr>
        <xdr:spPr>
          <a:xfrm>
            <a:off x="24780875" y="101520625"/>
            <a:ext cx="3778249" cy="412750"/>
          </a:xfrm>
          <a:prstGeom prst="rect">
            <a:avLst/>
          </a:prstGeom>
          <a:noFill/>
          <a:ln w="31750"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62" name="Прямоугольник 161">
            <a:extLst>
              <a:ext uri="{FF2B5EF4-FFF2-40B4-BE49-F238E27FC236}">
                <a16:creationId xmlns:a16="http://schemas.microsoft.com/office/drawing/2014/main" id="{00000000-0008-0000-0400-0000A2000000}"/>
              </a:ext>
            </a:extLst>
          </xdr:cNvPr>
          <xdr:cNvSpPr/>
        </xdr:nvSpPr>
        <xdr:spPr>
          <a:xfrm>
            <a:off x="19250025" y="101980999"/>
            <a:ext cx="2578099" cy="269876"/>
          </a:xfrm>
          <a:prstGeom prst="rect">
            <a:avLst/>
          </a:prstGeom>
          <a:noFill/>
          <a:ln w="31750"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cxnSp macro="">
        <xdr:nvCxnSpPr>
          <xdr:cNvPr id="164" name="Прямая со стрелкой 163">
            <a:extLst>
              <a:ext uri="{FF2B5EF4-FFF2-40B4-BE49-F238E27FC236}">
                <a16:creationId xmlns:a16="http://schemas.microsoft.com/office/drawing/2014/main" id="{00000000-0008-0000-0400-0000A4000000}"/>
              </a:ext>
            </a:extLst>
          </xdr:cNvPr>
          <xdr:cNvCxnSpPr/>
        </xdr:nvCxnSpPr>
        <xdr:spPr>
          <a:xfrm flipH="1" flipV="1">
            <a:off x="16430625" y="97710625"/>
            <a:ext cx="6000750" cy="4381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6" name="Прямая со стрелкой 165">
            <a:extLst>
              <a:ext uri="{FF2B5EF4-FFF2-40B4-BE49-F238E27FC236}">
                <a16:creationId xmlns:a16="http://schemas.microsoft.com/office/drawing/2014/main" id="{00000000-0008-0000-0400-0000A6000000}"/>
              </a:ext>
            </a:extLst>
          </xdr:cNvPr>
          <xdr:cNvCxnSpPr/>
        </xdr:nvCxnSpPr>
        <xdr:spPr>
          <a:xfrm flipH="1" flipV="1">
            <a:off x="15906750" y="97504250"/>
            <a:ext cx="6397625" cy="4873625"/>
          </a:xfrm>
          <a:prstGeom prst="straightConnector1">
            <a:avLst/>
          </a:prstGeom>
          <a:ln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67" name="Прямоугольник 166">
            <a:extLst>
              <a:ext uri="{FF2B5EF4-FFF2-40B4-BE49-F238E27FC236}">
                <a16:creationId xmlns:a16="http://schemas.microsoft.com/office/drawing/2014/main" id="{00000000-0008-0000-0400-0000A7000000}"/>
              </a:ext>
            </a:extLst>
          </xdr:cNvPr>
          <xdr:cNvSpPr/>
        </xdr:nvSpPr>
        <xdr:spPr>
          <a:xfrm>
            <a:off x="23923626" y="101980998"/>
            <a:ext cx="698500" cy="2508251"/>
          </a:xfrm>
          <a:prstGeom prst="rect">
            <a:avLst/>
          </a:prstGeom>
          <a:noFill/>
          <a:ln w="31750">
            <a:solidFill>
              <a:srgbClr val="FF000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68" name="Прямоугольник 167">
            <a:extLst>
              <a:ext uri="{FF2B5EF4-FFF2-40B4-BE49-F238E27FC236}">
                <a16:creationId xmlns:a16="http://schemas.microsoft.com/office/drawing/2014/main" id="{00000000-0008-0000-0400-0000A8000000}"/>
              </a:ext>
            </a:extLst>
          </xdr:cNvPr>
          <xdr:cNvSpPr/>
        </xdr:nvSpPr>
        <xdr:spPr>
          <a:xfrm>
            <a:off x="19250025" y="102276274"/>
            <a:ext cx="2578099" cy="228602"/>
          </a:xfrm>
          <a:prstGeom prst="rect">
            <a:avLst/>
          </a:prstGeom>
          <a:noFill/>
          <a:ln w="31750">
            <a:solidFill>
              <a:srgbClr val="FF000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>
    <xdr:from>
      <xdr:col>1</xdr:col>
      <xdr:colOff>133350</xdr:colOff>
      <xdr:row>554</xdr:row>
      <xdr:rowOff>38100</xdr:rowOff>
    </xdr:from>
    <xdr:to>
      <xdr:col>34</xdr:col>
      <xdr:colOff>73276</xdr:colOff>
      <xdr:row>601</xdr:row>
      <xdr:rowOff>38100</xdr:rowOff>
    </xdr:to>
    <xdr:grpSp>
      <xdr:nvGrpSpPr>
        <xdr:cNvPr id="49" name="Группа 48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GrpSpPr/>
      </xdr:nvGrpSpPr>
      <xdr:grpSpPr>
        <a:xfrm>
          <a:off x="745671" y="105575100"/>
          <a:ext cx="20146534" cy="8953500"/>
          <a:chOff x="745671" y="105575100"/>
          <a:chExt cx="20146534" cy="8953500"/>
        </a:xfrm>
      </xdr:grpSpPr>
      <xdr:pic>
        <xdr:nvPicPr>
          <xdr:cNvPr id="5" name="Рисунок 4">
            <a:extLst>
              <a:ext uri="{FF2B5EF4-FFF2-40B4-BE49-F238E27FC236}">
                <a16:creationId xmlns:a16="http://schemas.microsoft.com/office/drawing/2014/main" id="{00000000-0008-0000-0400-00000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745671" y="105575100"/>
            <a:ext cx="20146534" cy="8953500"/>
          </a:xfrm>
          <a:prstGeom prst="rect">
            <a:avLst/>
          </a:prstGeom>
        </xdr:spPr>
      </xdr:pic>
      <xdr:sp macro="" textlink="">
        <xdr:nvSpPr>
          <xdr:cNvPr id="170" name="Прямоугольник 169">
            <a:extLst>
              <a:ext uri="{FF2B5EF4-FFF2-40B4-BE49-F238E27FC236}">
                <a16:creationId xmlns:a16="http://schemas.microsoft.com/office/drawing/2014/main" id="{00000000-0008-0000-0400-0000AA000000}"/>
              </a:ext>
            </a:extLst>
          </xdr:cNvPr>
          <xdr:cNvSpPr/>
        </xdr:nvSpPr>
        <xdr:spPr>
          <a:xfrm>
            <a:off x="13395320" y="114011075"/>
            <a:ext cx="764273" cy="231775"/>
          </a:xfrm>
          <a:prstGeom prst="rect">
            <a:avLst/>
          </a:prstGeom>
          <a:noFill/>
          <a:ln w="31750">
            <a:solidFill>
              <a:srgbClr val="FF000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cxnSp macro="">
        <xdr:nvCxnSpPr>
          <xdr:cNvPr id="15" name="Прямая со стрелкой 14">
            <a:extLst>
              <a:ext uri="{FF2B5EF4-FFF2-40B4-BE49-F238E27FC236}">
                <a16:creationId xmlns:a16="http://schemas.microsoft.com/office/drawing/2014/main" id="{00000000-0008-0000-0400-00000F000000}"/>
              </a:ext>
            </a:extLst>
          </xdr:cNvPr>
          <xdr:cNvCxnSpPr/>
        </xdr:nvCxnSpPr>
        <xdr:spPr>
          <a:xfrm flipH="1">
            <a:off x="10945245" y="114109500"/>
            <a:ext cx="2668700" cy="0"/>
          </a:xfrm>
          <a:prstGeom prst="straightConnector1">
            <a:avLst/>
          </a:prstGeom>
          <a:ln w="25400">
            <a:solidFill>
              <a:srgbClr val="FF0000"/>
            </a:solidFill>
            <a:headEnd type="diamond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1" name="Прямая со стрелкой 120">
            <a:extLst>
              <a:ext uri="{FF2B5EF4-FFF2-40B4-BE49-F238E27FC236}">
                <a16:creationId xmlns:a16="http://schemas.microsoft.com/office/drawing/2014/main" id="{00000000-0008-0000-0400-000079000000}"/>
              </a:ext>
            </a:extLst>
          </xdr:cNvPr>
          <xdr:cNvCxnSpPr/>
        </xdr:nvCxnSpPr>
        <xdr:spPr>
          <a:xfrm flipH="1" flipV="1">
            <a:off x="13602039" y="112144969"/>
            <a:ext cx="21432" cy="1962150"/>
          </a:xfrm>
          <a:prstGeom prst="straightConnector1">
            <a:avLst/>
          </a:prstGeom>
          <a:ln w="25400">
            <a:solidFill>
              <a:srgbClr val="FF0000"/>
            </a:solidFill>
            <a:headEnd type="diamond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" name="Прямая со стрелкой 20">
            <a:extLst>
              <a:ext uri="{FF2B5EF4-FFF2-40B4-BE49-F238E27FC236}">
                <a16:creationId xmlns:a16="http://schemas.microsoft.com/office/drawing/2014/main" id="{00000000-0008-0000-0400-000015000000}"/>
              </a:ext>
            </a:extLst>
          </xdr:cNvPr>
          <xdr:cNvCxnSpPr/>
        </xdr:nvCxnSpPr>
        <xdr:spPr>
          <a:xfrm flipH="1" flipV="1">
            <a:off x="3429000" y="106081286"/>
            <a:ext cx="7337652" cy="8063934"/>
          </a:xfrm>
          <a:prstGeom prst="straightConnector1">
            <a:avLst/>
          </a:prstGeom>
          <a:ln>
            <a:solidFill>
              <a:srgbClr val="7030A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" name="Прямая со стрелкой 22">
            <a:extLst>
              <a:ext uri="{FF2B5EF4-FFF2-40B4-BE49-F238E27FC236}">
                <a16:creationId xmlns:a16="http://schemas.microsoft.com/office/drawing/2014/main" id="{00000000-0008-0000-0400-000017000000}"/>
              </a:ext>
            </a:extLst>
          </xdr:cNvPr>
          <xdr:cNvCxnSpPr/>
        </xdr:nvCxnSpPr>
        <xdr:spPr>
          <a:xfrm flipH="1" flipV="1">
            <a:off x="3133044" y="106287094"/>
            <a:ext cx="10309112" cy="5869781"/>
          </a:xfrm>
          <a:prstGeom prst="straightConnector1">
            <a:avLst/>
          </a:prstGeom>
          <a:ln>
            <a:solidFill>
              <a:srgbClr val="7030A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9" name="Прямая со стрелкой 28">
            <a:extLst>
              <a:ext uri="{FF2B5EF4-FFF2-40B4-BE49-F238E27FC236}">
                <a16:creationId xmlns:a16="http://schemas.microsoft.com/office/drawing/2014/main" id="{00000000-0008-0000-0400-00001D000000}"/>
              </a:ext>
            </a:extLst>
          </xdr:cNvPr>
          <xdr:cNvCxnSpPr/>
        </xdr:nvCxnSpPr>
        <xdr:spPr>
          <a:xfrm>
            <a:off x="3578679" y="106135714"/>
            <a:ext cx="13144500" cy="2993572"/>
          </a:xfrm>
          <a:prstGeom prst="straightConnector1">
            <a:avLst/>
          </a:prstGeom>
          <a:ln>
            <a:solidFill>
              <a:srgbClr val="7030A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5" name="Прямая со стрелкой 34">
            <a:extLst>
              <a:ext uri="{FF2B5EF4-FFF2-40B4-BE49-F238E27FC236}">
                <a16:creationId xmlns:a16="http://schemas.microsoft.com/office/drawing/2014/main" id="{00000000-0008-0000-0400-000023000000}"/>
              </a:ext>
            </a:extLst>
          </xdr:cNvPr>
          <xdr:cNvCxnSpPr/>
        </xdr:nvCxnSpPr>
        <xdr:spPr>
          <a:xfrm>
            <a:off x="3578679" y="106135714"/>
            <a:ext cx="15171964" cy="163286"/>
          </a:xfrm>
          <a:prstGeom prst="straightConnector1">
            <a:avLst/>
          </a:prstGeom>
          <a:ln>
            <a:solidFill>
              <a:srgbClr val="7030A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7" name="Правая фигурная скобка 36">
            <a:extLst>
              <a:ext uri="{FF2B5EF4-FFF2-40B4-BE49-F238E27FC236}">
                <a16:creationId xmlns:a16="http://schemas.microsoft.com/office/drawing/2014/main" id="{00000000-0008-0000-0400-000025000000}"/>
              </a:ext>
            </a:extLst>
          </xdr:cNvPr>
          <xdr:cNvSpPr/>
        </xdr:nvSpPr>
        <xdr:spPr>
          <a:xfrm>
            <a:off x="15552964" y="109088464"/>
            <a:ext cx="449036" cy="2462893"/>
          </a:xfrm>
          <a:prstGeom prst="rightBrace">
            <a:avLst/>
          </a:prstGeom>
          <a:ln>
            <a:solidFill>
              <a:srgbClr val="7030A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cxnSp macro="">
        <xdr:nvCxnSpPr>
          <xdr:cNvPr id="43" name="Прямая со стрелкой 42">
            <a:extLst>
              <a:ext uri="{FF2B5EF4-FFF2-40B4-BE49-F238E27FC236}">
                <a16:creationId xmlns:a16="http://schemas.microsoft.com/office/drawing/2014/main" id="{00000000-0008-0000-0400-00002B000000}"/>
              </a:ext>
            </a:extLst>
          </xdr:cNvPr>
          <xdr:cNvCxnSpPr>
            <a:stCxn id="37" idx="1"/>
          </xdr:cNvCxnSpPr>
        </xdr:nvCxnSpPr>
        <xdr:spPr>
          <a:xfrm flipV="1">
            <a:off x="16002000" y="110285893"/>
            <a:ext cx="2340429" cy="34018"/>
          </a:xfrm>
          <a:prstGeom prst="straightConnector1">
            <a:avLst/>
          </a:prstGeom>
          <a:ln>
            <a:solidFill>
              <a:srgbClr val="7030A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00000000-0008-0000-0400-0000AF000000}"/>
              </a:ext>
            </a:extLst>
          </xdr:cNvPr>
          <xdr:cNvSpPr txBox="1"/>
        </xdr:nvSpPr>
        <xdr:spPr>
          <a:xfrm>
            <a:off x="14851743" y="112842221"/>
            <a:ext cx="4279900" cy="13652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ru-RU" sz="1400">
                <a:solidFill>
                  <a:srgbClr val="7030A0"/>
                </a:solidFill>
              </a:rPr>
              <a:t>Т.о.,</a:t>
            </a:r>
            <a:r>
              <a:rPr lang="ru-RU" sz="1400" baseline="0">
                <a:solidFill>
                  <a:srgbClr val="7030A0"/>
                </a:solidFill>
              </a:rPr>
              <a:t> (по критерию максимального нормированного коэф.детерминации) для ряда ОФ лучше всего регрессия:</a:t>
            </a:r>
          </a:p>
          <a:p>
            <a:r>
              <a:rPr lang="ru-RU" sz="1400" baseline="0">
                <a:solidFill>
                  <a:srgbClr val="7030A0"/>
                </a:solidFill>
              </a:rPr>
              <a:t>- по базе 8 лет (с 2012 по 2019гг)</a:t>
            </a:r>
          </a:p>
          <a:p>
            <a:r>
              <a:rPr lang="ru-RU" sz="1400" baseline="0">
                <a:solidFill>
                  <a:srgbClr val="7030A0"/>
                </a:solidFill>
              </a:rPr>
              <a:t>- с 4 факторами (без ССЧ)</a:t>
            </a:r>
            <a:endParaRPr lang="ru-RU" sz="1400">
              <a:solidFill>
                <a:srgbClr val="7030A0"/>
              </a:solidFill>
            </a:endParaRPr>
          </a:p>
        </xdr:txBody>
      </xdr:sp>
    </xdr:grpSp>
    <xdr:clientData/>
  </xdr:twoCellAnchor>
  <xdr:twoCellAnchor editAs="oneCell">
    <xdr:from>
      <xdr:col>36</xdr:col>
      <xdr:colOff>204108</xdr:colOff>
      <xdr:row>570</xdr:row>
      <xdr:rowOff>27214</xdr:rowOff>
    </xdr:from>
    <xdr:to>
      <xdr:col>44</xdr:col>
      <xdr:colOff>312965</xdr:colOff>
      <xdr:row>596</xdr:row>
      <xdr:rowOff>93738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2247679" y="108612214"/>
          <a:ext cx="5007429" cy="5019524"/>
        </a:xfrm>
        <a:prstGeom prst="rect">
          <a:avLst/>
        </a:prstGeom>
      </xdr:spPr>
    </xdr:pic>
    <xdr:clientData/>
  </xdr:twoCellAnchor>
  <xdr:twoCellAnchor>
    <xdr:from>
      <xdr:col>23</xdr:col>
      <xdr:colOff>68036</xdr:colOff>
      <xdr:row>539</xdr:row>
      <xdr:rowOff>127001</xdr:rowOff>
    </xdr:from>
    <xdr:to>
      <xdr:col>36</xdr:col>
      <xdr:colOff>222250</xdr:colOff>
      <xdr:row>598</xdr:row>
      <xdr:rowOff>54429</xdr:rowOff>
    </xdr:to>
    <xdr:cxnSp macro="">
      <xdr:nvCxnSpPr>
        <xdr:cNvPr id="174" name="Прямая со стрелкой 173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CxnSpPr/>
      </xdr:nvCxnSpPr>
      <xdr:spPr>
        <a:xfrm flipH="1">
          <a:off x="14151429" y="102806501"/>
          <a:ext cx="8114392" cy="1116692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40821</xdr:colOff>
      <xdr:row>560</xdr:row>
      <xdr:rowOff>108858</xdr:rowOff>
    </xdr:from>
    <xdr:to>
      <xdr:col>38</xdr:col>
      <xdr:colOff>476250</xdr:colOff>
      <xdr:row>572</xdr:row>
      <xdr:rowOff>40821</xdr:rowOff>
    </xdr:to>
    <xdr:cxnSp macro="">
      <xdr:nvCxnSpPr>
        <xdr:cNvPr id="54" name="Прямая со стрелкой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CxnSpPr/>
      </xdr:nvCxnSpPr>
      <xdr:spPr>
        <a:xfrm>
          <a:off x="11062607" y="106788858"/>
          <a:ext cx="12681857" cy="221796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27214</xdr:colOff>
      <xdr:row>560</xdr:row>
      <xdr:rowOff>149679</xdr:rowOff>
    </xdr:from>
    <xdr:to>
      <xdr:col>40</xdr:col>
      <xdr:colOff>585107</xdr:colOff>
      <xdr:row>571</xdr:row>
      <xdr:rowOff>95250</xdr:rowOff>
    </xdr:to>
    <xdr:cxnSp macro="">
      <xdr:nvCxnSpPr>
        <xdr:cNvPr id="61" name="Прямая со стрелкой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CxnSpPr/>
      </xdr:nvCxnSpPr>
      <xdr:spPr>
        <a:xfrm>
          <a:off x="15335250" y="106829679"/>
          <a:ext cx="9742714" cy="204107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326573</xdr:colOff>
      <xdr:row>597</xdr:row>
      <xdr:rowOff>122465</xdr:rowOff>
    </xdr:from>
    <xdr:to>
      <xdr:col>44</xdr:col>
      <xdr:colOff>285751</xdr:colOff>
      <xdr:row>602</xdr:row>
      <xdr:rowOff>68036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SpPr txBox="1"/>
      </xdr:nvSpPr>
      <xdr:spPr>
        <a:xfrm>
          <a:off x="22370144" y="113850965"/>
          <a:ext cx="4857750" cy="89807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400">
              <a:solidFill>
                <a:srgbClr val="7030A0"/>
              </a:solidFill>
            </a:rPr>
            <a:t>(По выбранной базе)</a:t>
          </a:r>
          <a:r>
            <a:rPr lang="ru-RU" sz="1400" baseline="0">
              <a:solidFill>
                <a:srgbClr val="7030A0"/>
              </a:solidFill>
            </a:rPr>
            <a:t> регрессия точна. По сравнению с прогнозом по тренду, регрессия более оптимистична. Прогноз по регрессии не представляется абсурдным.</a:t>
          </a:r>
          <a:endParaRPr lang="ru-RU" sz="1400">
            <a:solidFill>
              <a:srgbClr val="7030A0"/>
            </a:solidFill>
          </a:endParaRPr>
        </a:p>
      </xdr:txBody>
    </xdr:sp>
    <xdr:clientData/>
  </xdr:twoCellAnchor>
  <xdr:twoCellAnchor editAs="oneCell">
    <xdr:from>
      <xdr:col>1</xdr:col>
      <xdr:colOff>204107</xdr:colOff>
      <xdr:row>605</xdr:row>
      <xdr:rowOff>68036</xdr:rowOff>
    </xdr:from>
    <xdr:to>
      <xdr:col>32</xdr:col>
      <xdr:colOff>55969</xdr:colOff>
      <xdr:row>647</xdr:row>
      <xdr:rowOff>81643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16428" y="115320536"/>
          <a:ext cx="18833827" cy="8014607"/>
        </a:xfrm>
        <a:prstGeom prst="rect">
          <a:avLst/>
        </a:prstGeom>
      </xdr:spPr>
    </xdr:pic>
    <xdr:clientData/>
  </xdr:twoCellAnchor>
  <xdr:twoCellAnchor>
    <xdr:from>
      <xdr:col>25</xdr:col>
      <xdr:colOff>204106</xdr:colOff>
      <xdr:row>633</xdr:row>
      <xdr:rowOff>176893</xdr:rowOff>
    </xdr:from>
    <xdr:to>
      <xdr:col>33</xdr:col>
      <xdr:colOff>244928</xdr:colOff>
      <xdr:row>639</xdr:row>
      <xdr:rowOff>108857</xdr:rowOff>
    </xdr:to>
    <xdr:sp macro="" textlink="">
      <xdr:nvSpPr>
        <xdr:cNvPr id="148" name="TextBox 147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SpPr txBox="1"/>
      </xdr:nvSpPr>
      <xdr:spPr>
        <a:xfrm>
          <a:off x="15512142" y="120763393"/>
          <a:ext cx="4939393" cy="10749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400">
              <a:solidFill>
                <a:srgbClr val="7030A0"/>
              </a:solidFill>
            </a:rPr>
            <a:t>(По выбранной базе)</a:t>
          </a:r>
          <a:r>
            <a:rPr lang="ru-RU" sz="1400" baseline="0">
              <a:solidFill>
                <a:srgbClr val="7030A0"/>
              </a:solidFill>
            </a:rPr>
            <a:t> регрессия точна.</a:t>
          </a:r>
        </a:p>
        <a:p>
          <a:r>
            <a:rPr lang="ru-RU" sz="1400" baseline="0">
              <a:solidFill>
                <a:srgbClr val="7030A0"/>
              </a:solidFill>
            </a:rPr>
            <a:t>Прогноз по регрессии совпадает с прогнозом по тренду - модель регрессии излишняя.</a:t>
          </a:r>
          <a:endParaRPr lang="ru-RU" sz="1400">
            <a:solidFill>
              <a:srgbClr val="7030A0"/>
            </a:solidFill>
          </a:endParaRPr>
        </a:p>
      </xdr:txBody>
    </xdr:sp>
    <xdr:clientData/>
  </xdr:twoCellAnchor>
  <xdr:twoCellAnchor>
    <xdr:from>
      <xdr:col>13</xdr:col>
      <xdr:colOff>108857</xdr:colOff>
      <xdr:row>643</xdr:row>
      <xdr:rowOff>95250</xdr:rowOff>
    </xdr:from>
    <xdr:to>
      <xdr:col>16</xdr:col>
      <xdr:colOff>244928</xdr:colOff>
      <xdr:row>647</xdr:row>
      <xdr:rowOff>13607</xdr:rowOff>
    </xdr:to>
    <xdr:sp macro="" textlink="">
      <xdr:nvSpPr>
        <xdr:cNvPr id="67" name="Прямоугольник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SpPr/>
      </xdr:nvSpPr>
      <xdr:spPr>
        <a:xfrm>
          <a:off x="8069036" y="122586750"/>
          <a:ext cx="1973035" cy="680357"/>
        </a:xfrm>
        <a:prstGeom prst="rect">
          <a:avLst/>
        </a:prstGeom>
        <a:noFill/>
        <a:ln w="3175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  <xdr:twoCellAnchor>
    <xdr:from>
      <xdr:col>16</xdr:col>
      <xdr:colOff>394607</xdr:colOff>
      <xdr:row>639</xdr:row>
      <xdr:rowOff>68035</xdr:rowOff>
    </xdr:from>
    <xdr:to>
      <xdr:col>24</xdr:col>
      <xdr:colOff>435429</xdr:colOff>
      <xdr:row>646</xdr:row>
      <xdr:rowOff>149679</xdr:rowOff>
    </xdr:to>
    <xdr:sp macro="" textlink="">
      <xdr:nvSpPr>
        <xdr:cNvPr id="163" name="TextBox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SpPr txBox="1"/>
      </xdr:nvSpPr>
      <xdr:spPr>
        <a:xfrm>
          <a:off x="10191750" y="121797535"/>
          <a:ext cx="4939393" cy="14151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400">
              <a:solidFill>
                <a:srgbClr val="7030A0"/>
              </a:solidFill>
            </a:rPr>
            <a:t>Оптимальная размерность не установлена: модель точнее при увеличении факторов и сокращении базы (тривиальный ответ)</a:t>
          </a:r>
          <a:r>
            <a:rPr lang="ru-RU" sz="1400" baseline="0">
              <a:solidFill>
                <a:srgbClr val="7030A0"/>
              </a:solidFill>
            </a:rPr>
            <a:t>.</a:t>
          </a:r>
        </a:p>
        <a:p>
          <a:r>
            <a:rPr lang="ru-RU" sz="1400" baseline="0">
              <a:solidFill>
                <a:srgbClr val="7030A0"/>
              </a:solidFill>
            </a:rPr>
            <a:t>В целях упрощения модели можно выбрать регрессию с наименьшим числом факторов (3).</a:t>
          </a:r>
          <a:endParaRPr lang="ru-RU" sz="1400">
            <a:solidFill>
              <a:srgbClr val="7030A0"/>
            </a:solidFill>
          </a:endParaRPr>
        </a:p>
      </xdr:txBody>
    </xdr:sp>
    <xdr:clientData/>
  </xdr:twoCellAnchor>
  <xdr:twoCellAnchor>
    <xdr:from>
      <xdr:col>13</xdr:col>
      <xdr:colOff>166008</xdr:colOff>
      <xdr:row>646</xdr:row>
      <xdr:rowOff>40821</xdr:rowOff>
    </xdr:from>
    <xdr:to>
      <xdr:col>14</xdr:col>
      <xdr:colOff>163286</xdr:colOff>
      <xdr:row>647</xdr:row>
      <xdr:rowOff>13607</xdr:rowOff>
    </xdr:to>
    <xdr:sp macro="" textlink="">
      <xdr:nvSpPr>
        <xdr:cNvPr id="165" name="Прямоугольник 164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SpPr/>
      </xdr:nvSpPr>
      <xdr:spPr>
        <a:xfrm>
          <a:off x="8126187" y="123103821"/>
          <a:ext cx="609599" cy="163286"/>
        </a:xfrm>
        <a:prstGeom prst="rect">
          <a:avLst/>
        </a:prstGeom>
        <a:noFill/>
        <a:ln w="3175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  <xdr:twoCellAnchor>
    <xdr:from>
      <xdr:col>33</xdr:col>
      <xdr:colOff>122464</xdr:colOff>
      <xdr:row>648</xdr:row>
      <xdr:rowOff>54428</xdr:rowOff>
    </xdr:from>
    <xdr:to>
      <xdr:col>63</xdr:col>
      <xdr:colOff>381474</xdr:colOff>
      <xdr:row>689</xdr:row>
      <xdr:rowOff>176893</xdr:rowOff>
    </xdr:to>
    <xdr:grpSp>
      <xdr:nvGrpSpPr>
        <xdr:cNvPr id="82" name="Группа 81">
          <a:extLst>
            <a:ext uri="{FF2B5EF4-FFF2-40B4-BE49-F238E27FC236}">
              <a16:creationId xmlns:a16="http://schemas.microsoft.com/office/drawing/2014/main" id="{00000000-0008-0000-0400-000052000000}"/>
            </a:ext>
          </a:extLst>
        </xdr:cNvPr>
        <xdr:cNvGrpSpPr/>
      </xdr:nvGrpSpPr>
      <xdr:grpSpPr>
        <a:xfrm>
          <a:off x="20329071" y="123498428"/>
          <a:ext cx="18628653" cy="7932965"/>
          <a:chOff x="20329071" y="123498428"/>
          <a:chExt cx="18628653" cy="7932965"/>
        </a:xfrm>
      </xdr:grpSpPr>
      <xdr:pic>
        <xdr:nvPicPr>
          <xdr:cNvPr id="74" name="Рисунок 73">
            <a:extLst>
              <a:ext uri="{FF2B5EF4-FFF2-40B4-BE49-F238E27FC236}">
                <a16:creationId xmlns:a16="http://schemas.microsoft.com/office/drawing/2014/main" id="{00000000-0008-0000-0400-00004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20329071" y="123498428"/>
            <a:ext cx="18628653" cy="7932965"/>
          </a:xfrm>
          <a:prstGeom prst="rect">
            <a:avLst/>
          </a:prstGeom>
        </xdr:spPr>
      </xdr:pic>
      <xdr:sp macro="" textlink="">
        <xdr:nvSpPr>
          <xdr:cNvPr id="177" name="Прямоугольник 176">
            <a:extLst>
              <a:ext uri="{FF2B5EF4-FFF2-40B4-BE49-F238E27FC236}">
                <a16:creationId xmlns:a16="http://schemas.microsoft.com/office/drawing/2014/main" id="{00000000-0008-0000-0400-0000B1000000}"/>
              </a:ext>
            </a:extLst>
          </xdr:cNvPr>
          <xdr:cNvSpPr/>
        </xdr:nvSpPr>
        <xdr:spPr>
          <a:xfrm>
            <a:off x="28779107" y="130057072"/>
            <a:ext cx="612321" cy="231321"/>
          </a:xfrm>
          <a:prstGeom prst="rect">
            <a:avLst/>
          </a:prstGeom>
          <a:noFill/>
          <a:ln w="31750">
            <a:solidFill>
              <a:srgbClr val="FF000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78" name="TextBox 177">
            <a:extLst>
              <a:ext uri="{FF2B5EF4-FFF2-40B4-BE49-F238E27FC236}">
                <a16:creationId xmlns:a16="http://schemas.microsoft.com/office/drawing/2014/main" id="{00000000-0008-0000-0400-0000B2000000}"/>
              </a:ext>
            </a:extLst>
          </xdr:cNvPr>
          <xdr:cNvSpPr txBox="1"/>
        </xdr:nvSpPr>
        <xdr:spPr>
          <a:xfrm>
            <a:off x="30371144" y="129267858"/>
            <a:ext cx="5660570" cy="14151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ru-RU" sz="1400">
                <a:solidFill>
                  <a:srgbClr val="7030A0"/>
                </a:solidFill>
              </a:rPr>
              <a:t>По графику моделей ССЧ, прогноз по регрессии становится правдоподобным при (неплохой) размерности (13, 5).</a:t>
            </a:r>
          </a:p>
        </xdr:txBody>
      </xdr:sp>
    </xdr:grpSp>
    <xdr:clientData/>
  </xdr:twoCellAnchor>
  <xdr:twoCellAnchor>
    <xdr:from>
      <xdr:col>1</xdr:col>
      <xdr:colOff>272144</xdr:colOff>
      <xdr:row>648</xdr:row>
      <xdr:rowOff>149678</xdr:rowOff>
    </xdr:from>
    <xdr:to>
      <xdr:col>31</xdr:col>
      <xdr:colOff>546064</xdr:colOff>
      <xdr:row>690</xdr:row>
      <xdr:rowOff>27214</xdr:rowOff>
    </xdr:to>
    <xdr:grpSp>
      <xdr:nvGrpSpPr>
        <xdr:cNvPr id="80" name="Группа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GrpSpPr/>
      </xdr:nvGrpSpPr>
      <xdr:grpSpPr>
        <a:xfrm>
          <a:off x="884465" y="123593678"/>
          <a:ext cx="18643563" cy="7878536"/>
          <a:chOff x="884465" y="123593678"/>
          <a:chExt cx="18643563" cy="7878536"/>
        </a:xfrm>
      </xdr:grpSpPr>
      <xdr:pic>
        <xdr:nvPicPr>
          <xdr:cNvPr id="69" name="Рисунок 68">
            <a:extLst>
              <a:ext uri="{FF2B5EF4-FFF2-40B4-BE49-F238E27FC236}">
                <a16:creationId xmlns:a16="http://schemas.microsoft.com/office/drawing/2014/main" id="{00000000-0008-0000-0400-00004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>
            <a:off x="884465" y="123593678"/>
            <a:ext cx="18643563" cy="7878536"/>
          </a:xfrm>
          <a:prstGeom prst="rect">
            <a:avLst/>
          </a:prstGeom>
        </xdr:spPr>
      </xdr:pic>
      <xdr:sp macro="" textlink="">
        <xdr:nvSpPr>
          <xdr:cNvPr id="173" name="Прямоугольник 172">
            <a:extLst>
              <a:ext uri="{FF2B5EF4-FFF2-40B4-BE49-F238E27FC236}">
                <a16:creationId xmlns:a16="http://schemas.microsoft.com/office/drawing/2014/main" id="{00000000-0008-0000-0400-0000AD000000}"/>
              </a:ext>
            </a:extLst>
          </xdr:cNvPr>
          <xdr:cNvSpPr/>
        </xdr:nvSpPr>
        <xdr:spPr>
          <a:xfrm>
            <a:off x="8137072" y="130764643"/>
            <a:ext cx="612321" cy="231321"/>
          </a:xfrm>
          <a:prstGeom prst="rect">
            <a:avLst/>
          </a:prstGeom>
          <a:noFill/>
          <a:ln w="31750">
            <a:solidFill>
              <a:srgbClr val="FF000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176" name="TextBox 175">
            <a:extLst>
              <a:ext uri="{FF2B5EF4-FFF2-40B4-BE49-F238E27FC236}">
                <a16:creationId xmlns:a16="http://schemas.microsoft.com/office/drawing/2014/main" id="{00000000-0008-0000-0400-0000B0000000}"/>
              </a:ext>
            </a:extLst>
          </xdr:cNvPr>
          <xdr:cNvSpPr txBox="1"/>
        </xdr:nvSpPr>
        <xdr:spPr>
          <a:xfrm>
            <a:off x="10300608" y="129975429"/>
            <a:ext cx="5578928" cy="1306285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ru-RU" sz="1400">
                <a:solidFill>
                  <a:srgbClr val="7030A0"/>
                </a:solidFill>
              </a:rPr>
              <a:t>В модели ССЧ модель оптимальной размерности даёт чересчур заниженный прогноз.</a:t>
            </a:r>
          </a:p>
          <a:p>
            <a:r>
              <a:rPr lang="ru-RU" sz="1400">
                <a:solidFill>
                  <a:srgbClr val="7030A0"/>
                </a:solidFill>
              </a:rPr>
              <a:t>Поэтому подберём размерность вручную по виду графика.</a:t>
            </a:r>
          </a:p>
        </xdr:txBody>
      </xdr:sp>
      <xdr:pic>
        <xdr:nvPicPr>
          <xdr:cNvPr id="78" name="Рисунок 77">
            <a:extLst>
              <a:ext uri="{FF2B5EF4-FFF2-40B4-BE49-F238E27FC236}">
                <a16:creationId xmlns:a16="http://schemas.microsoft.com/office/drawing/2014/main" id="{00000000-0008-0000-0400-00004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14654895" y="124382894"/>
            <a:ext cx="792000" cy="234667"/>
          </a:xfrm>
          <a:prstGeom prst="rect">
            <a:avLst/>
          </a:prstGeom>
        </xdr:spPr>
      </xdr:pic>
    </xdr:grpSp>
    <xdr:clientData/>
  </xdr:twoCellAnchor>
  <xdr:twoCellAnchor>
    <xdr:from>
      <xdr:col>24</xdr:col>
      <xdr:colOff>285750</xdr:colOff>
      <xdr:row>653</xdr:row>
      <xdr:rowOff>54429</xdr:rowOff>
    </xdr:from>
    <xdr:to>
      <xdr:col>55</xdr:col>
      <xdr:colOff>517071</xdr:colOff>
      <xdr:row>685</xdr:row>
      <xdr:rowOff>68036</xdr:rowOff>
    </xdr:to>
    <xdr:cxnSp macro="">
      <xdr:nvCxnSpPr>
        <xdr:cNvPr id="85" name="Прямая со стрелкой 84">
          <a:extLst>
            <a:ext uri="{FF2B5EF4-FFF2-40B4-BE49-F238E27FC236}">
              <a16:creationId xmlns:a16="http://schemas.microsoft.com/office/drawing/2014/main" id="{00000000-0008-0000-0400-000055000000}"/>
            </a:ext>
          </a:extLst>
        </xdr:cNvPr>
        <xdr:cNvCxnSpPr/>
      </xdr:nvCxnSpPr>
      <xdr:spPr>
        <a:xfrm flipV="1">
          <a:off x="14981464" y="124450929"/>
          <a:ext cx="19213286" cy="610960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258535</xdr:colOff>
      <xdr:row>694</xdr:row>
      <xdr:rowOff>0</xdr:rowOff>
    </xdr:from>
    <xdr:to>
      <xdr:col>24</xdr:col>
      <xdr:colOff>232285</xdr:colOff>
      <xdr:row>728</xdr:row>
      <xdr:rowOff>151571</xdr:rowOff>
    </xdr:to>
    <xdr:pic>
      <xdr:nvPicPr>
        <xdr:cNvPr id="86" name="Рисунок 85">
          <a:extLst>
            <a:ext uri="{FF2B5EF4-FFF2-40B4-BE49-F238E27FC236}">
              <a16:creationId xmlns:a16="http://schemas.microsoft.com/office/drawing/2014/main" id="{00000000-0008-0000-04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0856" y="132207000"/>
          <a:ext cx="14057143" cy="6628571"/>
        </a:xfrm>
        <a:prstGeom prst="rect">
          <a:avLst/>
        </a:prstGeom>
      </xdr:spPr>
    </xdr:pic>
    <xdr:clientData/>
  </xdr:twoCellAnchor>
  <xdr:twoCellAnchor>
    <xdr:from>
      <xdr:col>6</xdr:col>
      <xdr:colOff>489857</xdr:colOff>
      <xdr:row>701</xdr:row>
      <xdr:rowOff>136071</xdr:rowOff>
    </xdr:from>
    <xdr:to>
      <xdr:col>7</xdr:col>
      <xdr:colOff>258536</xdr:colOff>
      <xdr:row>722</xdr:row>
      <xdr:rowOff>149679</xdr:rowOff>
    </xdr:to>
    <xdr:cxnSp macro="">
      <xdr:nvCxnSpPr>
        <xdr:cNvPr id="95" name="Прямая со стрелкой 94">
          <a:extLst>
            <a:ext uri="{FF2B5EF4-FFF2-40B4-BE49-F238E27FC236}">
              <a16:creationId xmlns:a16="http://schemas.microsoft.com/office/drawing/2014/main" id="{00000000-0008-0000-0400-00005F000000}"/>
            </a:ext>
          </a:extLst>
        </xdr:cNvPr>
        <xdr:cNvCxnSpPr/>
      </xdr:nvCxnSpPr>
      <xdr:spPr>
        <a:xfrm flipH="1">
          <a:off x="4163786" y="133676571"/>
          <a:ext cx="381000" cy="401410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598715</xdr:colOff>
      <xdr:row>701</xdr:row>
      <xdr:rowOff>108857</xdr:rowOff>
    </xdr:from>
    <xdr:to>
      <xdr:col>18</xdr:col>
      <xdr:colOff>122464</xdr:colOff>
      <xdr:row>726</xdr:row>
      <xdr:rowOff>81643</xdr:rowOff>
    </xdr:to>
    <xdr:cxnSp macro="">
      <xdr:nvCxnSpPr>
        <xdr:cNvPr id="102" name="Прямая со стрелкой 101">
          <a:extLst>
            <a:ext uri="{FF2B5EF4-FFF2-40B4-BE49-F238E27FC236}">
              <a16:creationId xmlns:a16="http://schemas.microsoft.com/office/drawing/2014/main" id="{00000000-0008-0000-0400-000066000000}"/>
            </a:ext>
          </a:extLst>
        </xdr:cNvPr>
        <xdr:cNvCxnSpPr/>
      </xdr:nvCxnSpPr>
      <xdr:spPr>
        <a:xfrm>
          <a:off x="11008179" y="133649357"/>
          <a:ext cx="136071" cy="473528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258536</xdr:colOff>
      <xdr:row>730</xdr:row>
      <xdr:rowOff>136071</xdr:rowOff>
    </xdr:from>
    <xdr:to>
      <xdr:col>15</xdr:col>
      <xdr:colOff>362226</xdr:colOff>
      <xdr:row>766</xdr:row>
      <xdr:rowOff>20928</xdr:rowOff>
    </xdr:to>
    <xdr:pic>
      <xdr:nvPicPr>
        <xdr:cNvPr id="107" name="Рисунок 106">
          <a:extLst>
            <a:ext uri="{FF2B5EF4-FFF2-40B4-BE49-F238E27FC236}">
              <a16:creationId xmlns:a16="http://schemas.microsoft.com/office/drawing/2014/main" id="{00000000-0008-0000-04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70857" y="139201071"/>
          <a:ext cx="8676190" cy="6742857"/>
        </a:xfrm>
        <a:prstGeom prst="rect">
          <a:avLst/>
        </a:prstGeom>
      </xdr:spPr>
    </xdr:pic>
    <xdr:clientData/>
  </xdr:twoCellAnchor>
  <xdr:twoCellAnchor>
    <xdr:from>
      <xdr:col>5</xdr:col>
      <xdr:colOff>530679</xdr:colOff>
      <xdr:row>734</xdr:row>
      <xdr:rowOff>0</xdr:rowOff>
    </xdr:from>
    <xdr:to>
      <xdr:col>8</xdr:col>
      <xdr:colOff>476251</xdr:colOff>
      <xdr:row>760</xdr:row>
      <xdr:rowOff>95250</xdr:rowOff>
    </xdr:to>
    <xdr:cxnSp macro="">
      <xdr:nvCxnSpPr>
        <xdr:cNvPr id="179" name="Прямая со стрелкой 178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CxnSpPr/>
      </xdr:nvCxnSpPr>
      <xdr:spPr>
        <a:xfrm flipH="1" flipV="1">
          <a:off x="3592286" y="139827000"/>
          <a:ext cx="1782536" cy="50482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503464</xdr:colOff>
      <xdr:row>733</xdr:row>
      <xdr:rowOff>54429</xdr:rowOff>
    </xdr:from>
    <xdr:to>
      <xdr:col>8</xdr:col>
      <xdr:colOff>465366</xdr:colOff>
      <xdr:row>764</xdr:row>
      <xdr:rowOff>70758</xdr:rowOff>
    </xdr:to>
    <xdr:cxnSp macro="">
      <xdr:nvCxnSpPr>
        <xdr:cNvPr id="180" name="Прямая со стрелкой 179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CxnSpPr/>
      </xdr:nvCxnSpPr>
      <xdr:spPr>
        <a:xfrm flipH="1" flipV="1">
          <a:off x="4177393" y="139690929"/>
          <a:ext cx="1186544" cy="592182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299358</xdr:colOff>
      <xdr:row>803</xdr:row>
      <xdr:rowOff>54429</xdr:rowOff>
    </xdr:from>
    <xdr:to>
      <xdr:col>23</xdr:col>
      <xdr:colOff>294953</xdr:colOff>
      <xdr:row>834</xdr:row>
      <xdr:rowOff>72738</xdr:rowOff>
    </xdr:to>
    <xdr:pic>
      <xdr:nvPicPr>
        <xdr:cNvPr id="126" name="Рисунок 125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11679" y="153025929"/>
          <a:ext cx="13466667" cy="5923809"/>
        </a:xfrm>
        <a:prstGeom prst="rect">
          <a:avLst/>
        </a:prstGeom>
      </xdr:spPr>
    </xdr:pic>
    <xdr:clientData/>
  </xdr:twoCellAnchor>
  <xdr:twoCellAnchor>
    <xdr:from>
      <xdr:col>1</xdr:col>
      <xdr:colOff>258536</xdr:colOff>
      <xdr:row>767</xdr:row>
      <xdr:rowOff>95250</xdr:rowOff>
    </xdr:from>
    <xdr:to>
      <xdr:col>16</xdr:col>
      <xdr:colOff>473714</xdr:colOff>
      <xdr:row>802</xdr:row>
      <xdr:rowOff>27750</xdr:rowOff>
    </xdr:to>
    <xdr:grpSp>
      <xdr:nvGrpSpPr>
        <xdr:cNvPr id="186" name="Группа 185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GrpSpPr/>
      </xdr:nvGrpSpPr>
      <xdr:grpSpPr>
        <a:xfrm>
          <a:off x="870857" y="146208750"/>
          <a:ext cx="9400000" cy="6600000"/>
          <a:chOff x="870857" y="146208750"/>
          <a:chExt cx="9400000" cy="6600000"/>
        </a:xfrm>
      </xdr:grpSpPr>
      <xdr:pic>
        <xdr:nvPicPr>
          <xdr:cNvPr id="124" name="Рисунок 123">
            <a:extLst>
              <a:ext uri="{FF2B5EF4-FFF2-40B4-BE49-F238E27FC236}">
                <a16:creationId xmlns:a16="http://schemas.microsoft.com/office/drawing/2014/main" id="{00000000-0008-0000-0400-00007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870857" y="146208750"/>
            <a:ext cx="9400000" cy="6600000"/>
          </a:xfrm>
          <a:prstGeom prst="rect">
            <a:avLst/>
          </a:prstGeom>
        </xdr:spPr>
      </xdr:pic>
      <xdr:cxnSp macro="">
        <xdr:nvCxnSpPr>
          <xdr:cNvPr id="144" name="Прямая со стрелкой 143">
            <a:extLst>
              <a:ext uri="{FF2B5EF4-FFF2-40B4-BE49-F238E27FC236}">
                <a16:creationId xmlns:a16="http://schemas.microsoft.com/office/drawing/2014/main" id="{00000000-0008-0000-0400-000090000000}"/>
              </a:ext>
            </a:extLst>
          </xdr:cNvPr>
          <xdr:cNvCxnSpPr/>
        </xdr:nvCxnSpPr>
        <xdr:spPr>
          <a:xfrm>
            <a:off x="7075714" y="151991786"/>
            <a:ext cx="0" cy="544285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81" name="Прямая со стрелкой 180">
            <a:extLst>
              <a:ext uri="{FF2B5EF4-FFF2-40B4-BE49-F238E27FC236}">
                <a16:creationId xmlns:a16="http://schemas.microsoft.com/office/drawing/2014/main" id="{00000000-0008-0000-0400-0000B5000000}"/>
              </a:ext>
            </a:extLst>
          </xdr:cNvPr>
          <xdr:cNvCxnSpPr/>
        </xdr:nvCxnSpPr>
        <xdr:spPr>
          <a:xfrm flipH="1" flipV="1">
            <a:off x="5687786" y="151706036"/>
            <a:ext cx="1401535" cy="58510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83" name="Прямая со стрелкой 182">
            <a:extLst>
              <a:ext uri="{FF2B5EF4-FFF2-40B4-BE49-F238E27FC236}">
                <a16:creationId xmlns:a16="http://schemas.microsoft.com/office/drawing/2014/main" id="{00000000-0008-0000-0400-0000B7000000}"/>
              </a:ext>
            </a:extLst>
          </xdr:cNvPr>
          <xdr:cNvCxnSpPr/>
        </xdr:nvCxnSpPr>
        <xdr:spPr>
          <a:xfrm>
            <a:off x="8014607" y="151978179"/>
            <a:ext cx="0" cy="557892"/>
          </a:xfrm>
          <a:prstGeom prst="straightConnector1">
            <a:avLst/>
          </a:prstGeom>
          <a:ln>
            <a:solidFill>
              <a:srgbClr val="7030A0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85" name="Прямая со стрелкой 184">
            <a:extLst>
              <a:ext uri="{FF2B5EF4-FFF2-40B4-BE49-F238E27FC236}">
                <a16:creationId xmlns:a16="http://schemas.microsoft.com/office/drawing/2014/main" id="{00000000-0008-0000-0400-0000B9000000}"/>
              </a:ext>
            </a:extLst>
          </xdr:cNvPr>
          <xdr:cNvCxnSpPr/>
        </xdr:nvCxnSpPr>
        <xdr:spPr>
          <a:xfrm flipH="1" flipV="1">
            <a:off x="5660571" y="151923750"/>
            <a:ext cx="2340429" cy="367393"/>
          </a:xfrm>
          <a:prstGeom prst="straightConnector1">
            <a:avLst/>
          </a:prstGeom>
          <a:ln>
            <a:solidFill>
              <a:srgbClr val="7030A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326572</xdr:colOff>
      <xdr:row>836</xdr:row>
      <xdr:rowOff>0</xdr:rowOff>
    </xdr:from>
    <xdr:to>
      <xdr:col>23</xdr:col>
      <xdr:colOff>55500</xdr:colOff>
      <xdr:row>868</xdr:row>
      <xdr:rowOff>161143</xdr:rowOff>
    </xdr:to>
    <xdr:grpSp>
      <xdr:nvGrpSpPr>
        <xdr:cNvPr id="194" name="Группа 193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GrpSpPr/>
      </xdr:nvGrpSpPr>
      <xdr:grpSpPr>
        <a:xfrm>
          <a:off x="938893" y="159258000"/>
          <a:ext cx="13200000" cy="6257143"/>
          <a:chOff x="938893" y="159258000"/>
          <a:chExt cx="13200000" cy="6257143"/>
        </a:xfrm>
      </xdr:grpSpPr>
      <xdr:pic>
        <xdr:nvPicPr>
          <xdr:cNvPr id="187" name="Рисунок 186">
            <a:extLst>
              <a:ext uri="{FF2B5EF4-FFF2-40B4-BE49-F238E27FC236}">
                <a16:creationId xmlns:a16="http://schemas.microsoft.com/office/drawing/2014/main" id="{00000000-0008-0000-0400-0000B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938893" y="159258000"/>
            <a:ext cx="13200000" cy="6257143"/>
          </a:xfrm>
          <a:prstGeom prst="rect">
            <a:avLst/>
          </a:prstGeom>
        </xdr:spPr>
      </xdr:pic>
      <xdr:cxnSp macro="">
        <xdr:nvCxnSpPr>
          <xdr:cNvPr id="189" name="Прямая со стрелкой 188">
            <a:extLst>
              <a:ext uri="{FF2B5EF4-FFF2-40B4-BE49-F238E27FC236}">
                <a16:creationId xmlns:a16="http://schemas.microsoft.com/office/drawing/2014/main" id="{00000000-0008-0000-0400-0000BD000000}"/>
              </a:ext>
            </a:extLst>
          </xdr:cNvPr>
          <xdr:cNvCxnSpPr/>
        </xdr:nvCxnSpPr>
        <xdr:spPr>
          <a:xfrm>
            <a:off x="5728607" y="165204321"/>
            <a:ext cx="3510643" cy="149679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1" name="Прямая со стрелкой 190">
            <a:extLst>
              <a:ext uri="{FF2B5EF4-FFF2-40B4-BE49-F238E27FC236}">
                <a16:creationId xmlns:a16="http://schemas.microsoft.com/office/drawing/2014/main" id="{00000000-0008-0000-0400-0000BF000000}"/>
              </a:ext>
            </a:extLst>
          </xdr:cNvPr>
          <xdr:cNvCxnSpPr/>
        </xdr:nvCxnSpPr>
        <xdr:spPr>
          <a:xfrm flipH="1">
            <a:off x="10205357" y="165245143"/>
            <a:ext cx="2952750" cy="81643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</xdr:col>
      <xdr:colOff>299358</xdr:colOff>
      <xdr:row>914</xdr:row>
      <xdr:rowOff>13607</xdr:rowOff>
    </xdr:from>
    <xdr:to>
      <xdr:col>23</xdr:col>
      <xdr:colOff>47333</xdr:colOff>
      <xdr:row>946</xdr:row>
      <xdr:rowOff>136655</xdr:rowOff>
    </xdr:to>
    <xdr:pic>
      <xdr:nvPicPr>
        <xdr:cNvPr id="204" name="Рисунок 203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11679" y="174130607"/>
          <a:ext cx="13219047" cy="6219048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870</xdr:row>
      <xdr:rowOff>163286</xdr:rowOff>
    </xdr:from>
    <xdr:to>
      <xdr:col>30</xdr:col>
      <xdr:colOff>116467</xdr:colOff>
      <xdr:row>912</xdr:row>
      <xdr:rowOff>40821</xdr:rowOff>
    </xdr:to>
    <xdr:grpSp>
      <xdr:nvGrpSpPr>
        <xdr:cNvPr id="209" name="Группа 208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GrpSpPr/>
      </xdr:nvGrpSpPr>
      <xdr:grpSpPr>
        <a:xfrm>
          <a:off x="993320" y="165898286"/>
          <a:ext cx="17492790" cy="7878535"/>
          <a:chOff x="993320" y="165898286"/>
          <a:chExt cx="17492790" cy="7878535"/>
        </a:xfrm>
      </xdr:grpSpPr>
      <xdr:grpSp>
        <xdr:nvGrpSpPr>
          <xdr:cNvPr id="205" name="Группа 204">
            <a:extLst>
              <a:ext uri="{FF2B5EF4-FFF2-40B4-BE49-F238E27FC236}">
                <a16:creationId xmlns:a16="http://schemas.microsoft.com/office/drawing/2014/main" id="{00000000-0008-0000-0400-0000CD000000}"/>
              </a:ext>
            </a:extLst>
          </xdr:cNvPr>
          <xdr:cNvGrpSpPr/>
        </xdr:nvGrpSpPr>
        <xdr:grpSpPr>
          <a:xfrm>
            <a:off x="993320" y="165898286"/>
            <a:ext cx="17492790" cy="7878535"/>
            <a:chOff x="993320" y="165898286"/>
            <a:chExt cx="17492790" cy="7878535"/>
          </a:xfrm>
        </xdr:grpSpPr>
        <xdr:pic>
          <xdr:nvPicPr>
            <xdr:cNvPr id="193" name="Рисунок 192">
              <a:extLst>
                <a:ext uri="{FF2B5EF4-FFF2-40B4-BE49-F238E27FC236}">
                  <a16:creationId xmlns:a16="http://schemas.microsoft.com/office/drawing/2014/main" id="{00000000-0008-0000-0400-0000C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6"/>
            <a:stretch>
              <a:fillRect/>
            </a:stretch>
          </xdr:blipFill>
          <xdr:spPr>
            <a:xfrm>
              <a:off x="993320" y="165898286"/>
              <a:ext cx="17492790" cy="7878535"/>
            </a:xfrm>
            <a:prstGeom prst="rect">
              <a:avLst/>
            </a:prstGeom>
          </xdr:spPr>
        </xdr:pic>
        <xdr:sp macro="" textlink="">
          <xdr:nvSpPr>
            <xdr:cNvPr id="195" name="Прямоугольник 194">
              <a:extLst>
                <a:ext uri="{FF2B5EF4-FFF2-40B4-BE49-F238E27FC236}">
                  <a16:creationId xmlns:a16="http://schemas.microsoft.com/office/drawing/2014/main" id="{00000000-0008-0000-0400-0000C3000000}"/>
                </a:ext>
              </a:extLst>
            </xdr:cNvPr>
            <xdr:cNvSpPr/>
          </xdr:nvSpPr>
          <xdr:spPr>
            <a:xfrm>
              <a:off x="17240250" y="166415357"/>
              <a:ext cx="1170214" cy="258536"/>
            </a:xfrm>
            <a:prstGeom prst="rect">
              <a:avLst/>
            </a:prstGeom>
            <a:noFill/>
            <a:ln w="31750">
              <a:solidFill>
                <a:srgbClr val="FF0000"/>
              </a:solidFill>
              <a:prstDash val="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cxnSp macro="">
          <xdr:nvCxnSpPr>
            <xdr:cNvPr id="197" name="Прямая со стрелкой 196">
              <a:extLst>
                <a:ext uri="{FF2B5EF4-FFF2-40B4-BE49-F238E27FC236}">
                  <a16:creationId xmlns:a16="http://schemas.microsoft.com/office/drawing/2014/main" id="{00000000-0008-0000-0400-0000C5000000}"/>
                </a:ext>
              </a:extLst>
            </xdr:cNvPr>
            <xdr:cNvCxnSpPr/>
          </xdr:nvCxnSpPr>
          <xdr:spPr>
            <a:xfrm flipH="1">
              <a:off x="10695214" y="166701107"/>
              <a:ext cx="7089322" cy="884464"/>
            </a:xfrm>
            <a:prstGeom prst="straightConnector1">
              <a:avLst/>
            </a:prstGeom>
            <a:ln>
              <a:solidFill>
                <a:srgbClr val="FF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9" name="Прямая со стрелкой 198">
              <a:extLst>
                <a:ext uri="{FF2B5EF4-FFF2-40B4-BE49-F238E27FC236}">
                  <a16:creationId xmlns:a16="http://schemas.microsoft.com/office/drawing/2014/main" id="{00000000-0008-0000-0400-0000C7000000}"/>
                </a:ext>
              </a:extLst>
            </xdr:cNvPr>
            <xdr:cNvCxnSpPr/>
          </xdr:nvCxnSpPr>
          <xdr:spPr>
            <a:xfrm flipH="1">
              <a:off x="9974036" y="168116250"/>
              <a:ext cx="1905000" cy="5197929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Прямая со стрелкой 200">
              <a:extLst>
                <a:ext uri="{FF2B5EF4-FFF2-40B4-BE49-F238E27FC236}">
                  <a16:creationId xmlns:a16="http://schemas.microsoft.com/office/drawing/2014/main" id="{00000000-0008-0000-0400-0000C9000000}"/>
                </a:ext>
              </a:extLst>
            </xdr:cNvPr>
            <xdr:cNvCxnSpPr/>
          </xdr:nvCxnSpPr>
          <xdr:spPr>
            <a:xfrm flipH="1">
              <a:off x="5783036" y="169082357"/>
              <a:ext cx="3782785" cy="389164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202" name="Прямоугольник 201">
              <a:extLst>
                <a:ext uri="{FF2B5EF4-FFF2-40B4-BE49-F238E27FC236}">
                  <a16:creationId xmlns:a16="http://schemas.microsoft.com/office/drawing/2014/main" id="{00000000-0008-0000-0400-0000CA000000}"/>
                </a:ext>
              </a:extLst>
            </xdr:cNvPr>
            <xdr:cNvSpPr/>
          </xdr:nvSpPr>
          <xdr:spPr>
            <a:xfrm>
              <a:off x="11144250" y="171371080"/>
              <a:ext cx="693964" cy="160563"/>
            </a:xfrm>
            <a:prstGeom prst="rect">
              <a:avLst/>
            </a:prstGeom>
            <a:noFill/>
            <a:ln w="31750">
              <a:solidFill>
                <a:srgbClr val="FF0000"/>
              </a:solidFill>
              <a:prstDash val="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203" name="Прямоугольник 202">
              <a:extLst>
                <a:ext uri="{FF2B5EF4-FFF2-40B4-BE49-F238E27FC236}">
                  <a16:creationId xmlns:a16="http://schemas.microsoft.com/office/drawing/2014/main" id="{00000000-0008-0000-0400-0000CB000000}"/>
                </a:ext>
              </a:extLst>
            </xdr:cNvPr>
            <xdr:cNvSpPr/>
          </xdr:nvSpPr>
          <xdr:spPr>
            <a:xfrm>
              <a:off x="9271908" y="171074443"/>
              <a:ext cx="3396342" cy="239486"/>
            </a:xfrm>
            <a:prstGeom prst="rect">
              <a:avLst/>
            </a:prstGeom>
            <a:noFill/>
            <a:ln w="31750">
              <a:solidFill>
                <a:srgbClr val="FF0000"/>
              </a:solidFill>
              <a:prstDash val="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</xdr:grpSp>
      <xdr:sp macro="" textlink="">
        <xdr:nvSpPr>
          <xdr:cNvPr id="208" name="Прямоугольник 207">
            <a:extLst>
              <a:ext uri="{FF2B5EF4-FFF2-40B4-BE49-F238E27FC236}">
                <a16:creationId xmlns:a16="http://schemas.microsoft.com/office/drawing/2014/main" id="{00000000-0008-0000-0400-0000D0000000}"/>
              </a:ext>
            </a:extLst>
          </xdr:cNvPr>
          <xdr:cNvSpPr/>
        </xdr:nvSpPr>
        <xdr:spPr>
          <a:xfrm>
            <a:off x="10559143" y="168320357"/>
            <a:ext cx="748393" cy="244929"/>
          </a:xfrm>
          <a:prstGeom prst="rect">
            <a:avLst/>
          </a:prstGeom>
          <a:noFill/>
          <a:ln w="28575">
            <a:solidFill>
              <a:srgbClr val="FF000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>
    <xdr:from>
      <xdr:col>1</xdr:col>
      <xdr:colOff>54429</xdr:colOff>
      <xdr:row>907</xdr:row>
      <xdr:rowOff>176893</xdr:rowOff>
    </xdr:from>
    <xdr:to>
      <xdr:col>20</xdr:col>
      <xdr:colOff>285750</xdr:colOff>
      <xdr:row>915</xdr:row>
      <xdr:rowOff>81643</xdr:rowOff>
    </xdr:to>
    <xdr:cxnSp macro="">
      <xdr:nvCxnSpPr>
        <xdr:cNvPr id="207" name="Прямая со стрелкой 206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CxnSpPr/>
      </xdr:nvCxnSpPr>
      <xdr:spPr>
        <a:xfrm flipH="1">
          <a:off x="666750" y="172960393"/>
          <a:ext cx="11865429" cy="1428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282475</xdr:colOff>
      <xdr:row>949</xdr:row>
      <xdr:rowOff>108856</xdr:rowOff>
    </xdr:from>
    <xdr:to>
      <xdr:col>23</xdr:col>
      <xdr:colOff>81642</xdr:colOff>
      <xdr:row>956</xdr:row>
      <xdr:rowOff>97658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94796" y="180893356"/>
          <a:ext cx="13270239" cy="1322302"/>
        </a:xfrm>
        <a:prstGeom prst="rect">
          <a:avLst/>
        </a:prstGeom>
      </xdr:spPr>
    </xdr:pic>
    <xdr:clientData/>
  </xdr:twoCellAnchor>
  <xdr:twoCellAnchor>
    <xdr:from>
      <xdr:col>1</xdr:col>
      <xdr:colOff>312964</xdr:colOff>
      <xdr:row>959</xdr:row>
      <xdr:rowOff>136071</xdr:rowOff>
    </xdr:from>
    <xdr:to>
      <xdr:col>23</xdr:col>
      <xdr:colOff>108857</xdr:colOff>
      <xdr:row>969</xdr:row>
      <xdr:rowOff>63711</xdr:rowOff>
    </xdr:to>
    <xdr:grpSp>
      <xdr:nvGrpSpPr>
        <xdr:cNvPr id="36" name="Группа 35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GrpSpPr/>
      </xdr:nvGrpSpPr>
      <xdr:grpSpPr>
        <a:xfrm>
          <a:off x="925285" y="182825571"/>
          <a:ext cx="13266965" cy="1832640"/>
          <a:chOff x="925285" y="182825571"/>
          <a:chExt cx="13266965" cy="1832640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id="{00000000-0008-0000-04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925285" y="182825571"/>
            <a:ext cx="13266965" cy="1832640"/>
          </a:xfrm>
          <a:prstGeom prst="rect">
            <a:avLst/>
          </a:prstGeom>
        </xdr:spPr>
      </xdr:pic>
      <xdr:cxnSp macro="">
        <xdr:nvCxnSpPr>
          <xdr:cNvPr id="19" name="Прямая со стрелкой 18">
            <a:extLst>
              <a:ext uri="{FF2B5EF4-FFF2-40B4-BE49-F238E27FC236}">
                <a16:creationId xmlns:a16="http://schemas.microsoft.com/office/drawing/2014/main" id="{00000000-0008-0000-0400-000013000000}"/>
              </a:ext>
            </a:extLst>
          </xdr:cNvPr>
          <xdr:cNvCxnSpPr/>
        </xdr:nvCxnSpPr>
        <xdr:spPr>
          <a:xfrm flipH="1">
            <a:off x="5851071" y="183859714"/>
            <a:ext cx="7415893" cy="39460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" name="Прямая со стрелкой 25">
            <a:extLst>
              <a:ext uri="{FF2B5EF4-FFF2-40B4-BE49-F238E27FC236}">
                <a16:creationId xmlns:a16="http://schemas.microsoft.com/office/drawing/2014/main" id="{00000000-0008-0000-0400-00001A000000}"/>
              </a:ext>
            </a:extLst>
          </xdr:cNvPr>
          <xdr:cNvCxnSpPr/>
        </xdr:nvCxnSpPr>
        <xdr:spPr>
          <a:xfrm>
            <a:off x="5823857" y="183927750"/>
            <a:ext cx="7388679" cy="272143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476250</xdr:colOff>
      <xdr:row>931</xdr:row>
      <xdr:rowOff>176893</xdr:rowOff>
    </xdr:from>
    <xdr:to>
      <xdr:col>10</xdr:col>
      <xdr:colOff>557893</xdr:colOff>
      <xdr:row>971</xdr:row>
      <xdr:rowOff>136071</xdr:rowOff>
    </xdr:to>
    <xdr:cxnSp macro="">
      <xdr:nvCxnSpPr>
        <xdr:cNvPr id="47" name="Прямая со стрелкой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CxnSpPr/>
      </xdr:nvCxnSpPr>
      <xdr:spPr>
        <a:xfrm flipH="1">
          <a:off x="6599464" y="177532393"/>
          <a:ext cx="81643" cy="757917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312963</xdr:colOff>
      <xdr:row>971</xdr:row>
      <xdr:rowOff>176893</xdr:rowOff>
    </xdr:from>
    <xdr:to>
      <xdr:col>23</xdr:col>
      <xdr:colOff>32500</xdr:colOff>
      <xdr:row>992</xdr:row>
      <xdr:rowOff>108857</xdr:rowOff>
    </xdr:to>
    <xdr:grpSp>
      <xdr:nvGrpSpPr>
        <xdr:cNvPr id="84" name="Группа 83">
          <a:extLst>
            <a:ext uri="{FF2B5EF4-FFF2-40B4-BE49-F238E27FC236}">
              <a16:creationId xmlns:a16="http://schemas.microsoft.com/office/drawing/2014/main" id="{00000000-0008-0000-0400-000054000000}"/>
            </a:ext>
          </a:extLst>
        </xdr:cNvPr>
        <xdr:cNvGrpSpPr/>
      </xdr:nvGrpSpPr>
      <xdr:grpSpPr>
        <a:xfrm>
          <a:off x="925284" y="185152393"/>
          <a:ext cx="13190609" cy="3932464"/>
          <a:chOff x="925284" y="185152393"/>
          <a:chExt cx="13190609" cy="3932464"/>
        </a:xfrm>
      </xdr:grpSpPr>
      <xdr:pic>
        <xdr:nvPicPr>
          <xdr:cNvPr id="31" name="Рисунок 30">
            <a:extLst>
              <a:ext uri="{FF2B5EF4-FFF2-40B4-BE49-F238E27FC236}">
                <a16:creationId xmlns:a16="http://schemas.microsoft.com/office/drawing/2014/main" id="{00000000-0008-0000-0400-00001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925284" y="185152393"/>
            <a:ext cx="13190609" cy="3932464"/>
          </a:xfrm>
          <a:prstGeom prst="rect">
            <a:avLst/>
          </a:prstGeom>
        </xdr:spPr>
      </xdr:pic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00000000-0008-0000-0400-000034000000}"/>
              </a:ext>
            </a:extLst>
          </xdr:cNvPr>
          <xdr:cNvSpPr txBox="1"/>
        </xdr:nvSpPr>
        <xdr:spPr>
          <a:xfrm>
            <a:off x="6164036" y="187533644"/>
            <a:ext cx="2612571" cy="1401536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ru-RU" sz="1100">
                <a:solidFill>
                  <a:srgbClr val="7030A0"/>
                </a:solidFill>
              </a:rPr>
              <a:t>минимизировав взвешенную сумму,</a:t>
            </a:r>
          </a:p>
          <a:p>
            <a:endParaRPr lang="ru-RU" sz="1100">
              <a:solidFill>
                <a:srgbClr val="7030A0"/>
              </a:solidFill>
            </a:endParaRPr>
          </a:p>
          <a:p>
            <a:r>
              <a:rPr lang="ru-RU" sz="1100">
                <a:solidFill>
                  <a:srgbClr val="7030A0"/>
                </a:solidFill>
              </a:rPr>
              <a:t>получаем (незначительное) изменение параметров</a:t>
            </a:r>
          </a:p>
        </xdr:txBody>
      </xdr:sp>
      <xdr:cxnSp macro="">
        <xdr:nvCxnSpPr>
          <xdr:cNvPr id="63" name="Прямая со стрелкой 62">
            <a:extLst>
              <a:ext uri="{FF2B5EF4-FFF2-40B4-BE49-F238E27FC236}">
                <a16:creationId xmlns:a16="http://schemas.microsoft.com/office/drawing/2014/main" id="{00000000-0008-0000-0400-00003F000000}"/>
              </a:ext>
            </a:extLst>
          </xdr:cNvPr>
          <xdr:cNvCxnSpPr/>
        </xdr:nvCxnSpPr>
        <xdr:spPr>
          <a:xfrm>
            <a:off x="8518071" y="187669714"/>
            <a:ext cx="870858" cy="1102179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2" name="Прямая со стрелкой 71">
            <a:extLst>
              <a:ext uri="{FF2B5EF4-FFF2-40B4-BE49-F238E27FC236}">
                <a16:creationId xmlns:a16="http://schemas.microsoft.com/office/drawing/2014/main" id="{00000000-0008-0000-0400-000048000000}"/>
              </a:ext>
            </a:extLst>
          </xdr:cNvPr>
          <xdr:cNvCxnSpPr/>
        </xdr:nvCxnSpPr>
        <xdr:spPr>
          <a:xfrm flipH="1" flipV="1">
            <a:off x="6667500" y="185547000"/>
            <a:ext cx="353786" cy="2612571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97"/>
  <sheetViews>
    <sheetView zoomScaleNormal="100" workbookViewId="0">
      <selection activeCell="H6" sqref="H6"/>
    </sheetView>
  </sheetViews>
  <sheetFormatPr defaultRowHeight="15" x14ac:dyDescent="0.25"/>
  <cols>
    <col min="1" max="1" width="4.28515625" bestFit="1" customWidth="1"/>
    <col min="2" max="2" width="10.85546875" customWidth="1"/>
    <col min="3" max="3" width="11" customWidth="1"/>
  </cols>
  <sheetData>
    <row r="1" spans="1:14" x14ac:dyDescent="0.25">
      <c r="B1" t="s">
        <v>3</v>
      </c>
      <c r="C1" s="2">
        <v>3</v>
      </c>
    </row>
    <row r="2" spans="1:14" x14ac:dyDescent="0.25">
      <c r="B2" t="s">
        <v>4</v>
      </c>
      <c r="C2" s="3" t="s">
        <v>110</v>
      </c>
    </row>
    <row r="3" spans="1:14" x14ac:dyDescent="0.25">
      <c r="B3" t="s">
        <v>5</v>
      </c>
      <c r="C3" s="3" t="s">
        <v>179</v>
      </c>
    </row>
    <row r="4" spans="1:14" x14ac:dyDescent="0.25">
      <c r="B4" t="s">
        <v>0</v>
      </c>
      <c r="C4" s="4">
        <v>11</v>
      </c>
      <c r="D4" s="15" t="s">
        <v>1</v>
      </c>
      <c r="E4" s="15"/>
      <c r="F4" s="15"/>
      <c r="G4" s="15"/>
      <c r="H4" s="15"/>
    </row>
    <row r="6" spans="1:14" x14ac:dyDescent="0.25">
      <c r="A6" s="5">
        <v>0</v>
      </c>
      <c r="B6" s="5" t="s">
        <v>6</v>
      </c>
      <c r="C6" s="5"/>
      <c r="N6" s="6" t="str">
        <f>"Например: "&amp;SUBSTITUTE(C2,"-","")&amp;" "&amp;RIGHT("0"&amp;C1,2)&amp;" "&amp;SUBSTITUTE(SUBSTITUTE(C3,".","")," ","")</f>
        <v>Например: ПМ2541 03 ПетровГА</v>
      </c>
    </row>
    <row r="7" spans="1:14" ht="3" customHeight="1" x14ac:dyDescent="0.25">
      <c r="B7" t="s">
        <v>7</v>
      </c>
    </row>
    <row r="8" spans="1:14" ht="3" customHeight="1" x14ac:dyDescent="0.25">
      <c r="B8" t="s">
        <v>8</v>
      </c>
    </row>
    <row r="10" spans="1:14" x14ac:dyDescent="0.25">
      <c r="A10" s="5"/>
      <c r="B10" t="s">
        <v>9</v>
      </c>
      <c r="C10" s="5" t="s">
        <v>12</v>
      </c>
      <c r="I10" s="6"/>
    </row>
    <row r="11" spans="1:14" x14ac:dyDescent="0.25">
      <c r="B11" t="s">
        <v>10</v>
      </c>
      <c r="C11" s="7" t="s">
        <v>15</v>
      </c>
      <c r="I11" s="6"/>
      <c r="J11" s="6"/>
    </row>
    <row r="12" spans="1:14" x14ac:dyDescent="0.25">
      <c r="C12" s="7" t="s">
        <v>13</v>
      </c>
      <c r="I12" s="6"/>
      <c r="J12" s="6"/>
    </row>
    <row r="13" spans="1:14" x14ac:dyDescent="0.25">
      <c r="C13" s="7" t="s">
        <v>73</v>
      </c>
      <c r="I13" s="6"/>
      <c r="J13" s="6"/>
    </row>
    <row r="15" spans="1:14" x14ac:dyDescent="0.25">
      <c r="A15" s="5">
        <v>1</v>
      </c>
      <c r="B15" s="5" t="s">
        <v>14</v>
      </c>
    </row>
    <row r="17" spans="1:10" x14ac:dyDescent="0.25">
      <c r="A17" s="5">
        <v>2</v>
      </c>
      <c r="B17" s="5" t="s">
        <v>16</v>
      </c>
      <c r="I17" s="10" t="s">
        <v>11</v>
      </c>
    </row>
    <row r="18" spans="1:10" x14ac:dyDescent="0.25">
      <c r="A18" s="8">
        <v>2.1</v>
      </c>
      <c r="B18" s="9" t="s">
        <v>18</v>
      </c>
    </row>
    <row r="19" spans="1:10" x14ac:dyDescent="0.25">
      <c r="B19" t="s">
        <v>19</v>
      </c>
      <c r="J19" s="6"/>
    </row>
    <row r="20" spans="1:10" x14ac:dyDescent="0.25">
      <c r="C20" s="10" t="s">
        <v>20</v>
      </c>
      <c r="J20" s="6"/>
    </row>
    <row r="21" spans="1:10" x14ac:dyDescent="0.25">
      <c r="C21" s="10" t="s">
        <v>21</v>
      </c>
      <c r="J21" s="6"/>
    </row>
    <row r="22" spans="1:10" x14ac:dyDescent="0.25">
      <c r="B22" t="s">
        <v>22</v>
      </c>
    </row>
    <row r="23" spans="1:10" x14ac:dyDescent="0.25">
      <c r="B23" t="s">
        <v>23</v>
      </c>
    </row>
    <row r="24" spans="1:10" x14ac:dyDescent="0.25">
      <c r="B24" t="s">
        <v>25</v>
      </c>
    </row>
    <row r="25" spans="1:10" x14ac:dyDescent="0.25">
      <c r="C25" s="6" t="s">
        <v>24</v>
      </c>
    </row>
    <row r="26" spans="1:10" x14ac:dyDescent="0.25">
      <c r="B26" s="6" t="s">
        <v>26</v>
      </c>
      <c r="C26" s="6"/>
    </row>
    <row r="28" spans="1:10" x14ac:dyDescent="0.25">
      <c r="A28" s="8">
        <v>2.2000000000000002</v>
      </c>
      <c r="B28" s="9" t="s">
        <v>27</v>
      </c>
      <c r="G28" s="6" t="s">
        <v>28</v>
      </c>
    </row>
    <row r="29" spans="1:10" x14ac:dyDescent="0.25">
      <c r="A29" s="8"/>
      <c r="B29" t="s">
        <v>29</v>
      </c>
      <c r="F29" s="10"/>
    </row>
    <row r="30" spans="1:10" x14ac:dyDescent="0.25">
      <c r="A30" s="8"/>
      <c r="C30" s="6" t="s">
        <v>30</v>
      </c>
      <c r="F30" s="10"/>
    </row>
    <row r="31" spans="1:10" x14ac:dyDescent="0.25">
      <c r="B31" t="s">
        <v>31</v>
      </c>
    </row>
    <row r="32" spans="1:10" x14ac:dyDescent="0.25">
      <c r="B32" t="s">
        <v>32</v>
      </c>
    </row>
    <row r="33" spans="1:13" x14ac:dyDescent="0.25">
      <c r="B33" t="s">
        <v>36</v>
      </c>
    </row>
    <row r="34" spans="1:13" x14ac:dyDescent="0.25">
      <c r="B34" t="s">
        <v>33</v>
      </c>
    </row>
    <row r="35" spans="1:13" x14ac:dyDescent="0.25">
      <c r="B35" t="s">
        <v>35</v>
      </c>
      <c r="M35" s="6" t="s">
        <v>34</v>
      </c>
    </row>
    <row r="36" spans="1:13" x14ac:dyDescent="0.25">
      <c r="B36" t="s">
        <v>37</v>
      </c>
      <c r="M36" s="6" t="s">
        <v>39</v>
      </c>
    </row>
    <row r="37" spans="1:13" x14ac:dyDescent="0.25">
      <c r="C37" s="6" t="s">
        <v>38</v>
      </c>
    </row>
    <row r="38" spans="1:13" x14ac:dyDescent="0.25">
      <c r="B38" t="s">
        <v>40</v>
      </c>
      <c r="M38" s="6" t="s">
        <v>42</v>
      </c>
    </row>
    <row r="39" spans="1:13" x14ac:dyDescent="0.25">
      <c r="C39" s="6" t="s">
        <v>41</v>
      </c>
    </row>
    <row r="40" spans="1:13" x14ac:dyDescent="0.25">
      <c r="B40" t="s">
        <v>43</v>
      </c>
    </row>
    <row r="42" spans="1:13" x14ac:dyDescent="0.25">
      <c r="B42" s="6" t="s">
        <v>44</v>
      </c>
    </row>
    <row r="43" spans="1:13" x14ac:dyDescent="0.25">
      <c r="B43" s="6" t="s">
        <v>91</v>
      </c>
    </row>
    <row r="44" spans="1:13" x14ac:dyDescent="0.25">
      <c r="B44" s="6" t="s">
        <v>45</v>
      </c>
    </row>
    <row r="45" spans="1:13" x14ac:dyDescent="0.25">
      <c r="B45" s="6" t="s">
        <v>46</v>
      </c>
    </row>
    <row r="46" spans="1:13" x14ac:dyDescent="0.25">
      <c r="B46" s="6" t="s">
        <v>92</v>
      </c>
    </row>
    <row r="48" spans="1:13" x14ac:dyDescent="0.25">
      <c r="A48" s="5">
        <v>3</v>
      </c>
      <c r="B48" s="5" t="s">
        <v>55</v>
      </c>
    </row>
    <row r="49" spans="2:16" x14ac:dyDescent="0.25">
      <c r="B49" t="s">
        <v>47</v>
      </c>
      <c r="P49" s="6" t="s">
        <v>48</v>
      </c>
    </row>
    <row r="50" spans="2:16" x14ac:dyDescent="0.25">
      <c r="B50" t="s">
        <v>49</v>
      </c>
    </row>
    <row r="51" spans="2:16" x14ac:dyDescent="0.25">
      <c r="B51" t="s">
        <v>50</v>
      </c>
    </row>
    <row r="52" spans="2:16" x14ac:dyDescent="0.25">
      <c r="B52" t="s">
        <v>97</v>
      </c>
    </row>
    <row r="53" spans="2:16" x14ac:dyDescent="0.25">
      <c r="B53" t="s">
        <v>54</v>
      </c>
    </row>
    <row r="54" spans="2:16" x14ac:dyDescent="0.25">
      <c r="C54" s="6" t="s">
        <v>51</v>
      </c>
    </row>
    <row r="55" spans="2:16" x14ac:dyDescent="0.25">
      <c r="C55" s="6" t="s">
        <v>52</v>
      </c>
    </row>
    <row r="56" spans="2:16" x14ac:dyDescent="0.25">
      <c r="B56" t="s">
        <v>58</v>
      </c>
    </row>
    <row r="57" spans="2:16" x14ac:dyDescent="0.25">
      <c r="B57" t="s">
        <v>93</v>
      </c>
    </row>
    <row r="58" spans="2:16" x14ac:dyDescent="0.25">
      <c r="B58" t="s">
        <v>53</v>
      </c>
    </row>
    <row r="59" spans="2:16" x14ac:dyDescent="0.25">
      <c r="B59" t="s">
        <v>56</v>
      </c>
      <c r="P59" s="6" t="s">
        <v>57</v>
      </c>
    </row>
    <row r="60" spans="2:16" x14ac:dyDescent="0.25">
      <c r="B60" t="s">
        <v>60</v>
      </c>
    </row>
    <row r="61" spans="2:16" x14ac:dyDescent="0.25">
      <c r="B61" t="s">
        <v>59</v>
      </c>
    </row>
    <row r="62" spans="2:16" x14ac:dyDescent="0.25">
      <c r="C62" s="6" t="s">
        <v>61</v>
      </c>
    </row>
    <row r="63" spans="2:16" x14ac:dyDescent="0.25">
      <c r="C63" s="6" t="s">
        <v>62</v>
      </c>
    </row>
    <row r="64" spans="2:16" x14ac:dyDescent="0.25">
      <c r="B64" t="s">
        <v>63</v>
      </c>
    </row>
    <row r="65" spans="1:12" x14ac:dyDescent="0.25">
      <c r="B65" t="s">
        <v>64</v>
      </c>
    </row>
    <row r="66" spans="1:12" x14ac:dyDescent="0.25">
      <c r="B66" t="s">
        <v>66</v>
      </c>
      <c r="L66" s="6" t="s">
        <v>65</v>
      </c>
    </row>
    <row r="67" spans="1:12" x14ac:dyDescent="0.25">
      <c r="B67" t="s">
        <v>67</v>
      </c>
    </row>
    <row r="68" spans="1:12" x14ac:dyDescent="0.25">
      <c r="B68" t="s">
        <v>68</v>
      </c>
    </row>
    <row r="69" spans="1:12" x14ac:dyDescent="0.25">
      <c r="B69" t="s">
        <v>69</v>
      </c>
    </row>
    <row r="70" spans="1:12" x14ac:dyDescent="0.25">
      <c r="C70" s="6" t="s">
        <v>70</v>
      </c>
    </row>
    <row r="71" spans="1:12" x14ac:dyDescent="0.25">
      <c r="B71" t="s">
        <v>94</v>
      </c>
    </row>
    <row r="72" spans="1:12" x14ac:dyDescent="0.25">
      <c r="C72" s="6" t="s">
        <v>71</v>
      </c>
    </row>
    <row r="73" spans="1:12" x14ac:dyDescent="0.25">
      <c r="C73" s="6" t="s">
        <v>72</v>
      </c>
    </row>
    <row r="75" spans="1:12" x14ac:dyDescent="0.25">
      <c r="A75" s="5">
        <v>4</v>
      </c>
      <c r="B75" s="5" t="s">
        <v>74</v>
      </c>
    </row>
    <row r="76" spans="1:12" x14ac:dyDescent="0.25">
      <c r="C76" s="6" t="s">
        <v>95</v>
      </c>
    </row>
    <row r="77" spans="1:12" x14ac:dyDescent="0.25">
      <c r="B77" t="s">
        <v>79</v>
      </c>
    </row>
    <row r="78" spans="1:12" x14ac:dyDescent="0.25">
      <c r="B78" t="s">
        <v>75</v>
      </c>
    </row>
    <row r="79" spans="1:12" x14ac:dyDescent="0.25">
      <c r="B79" t="s">
        <v>76</v>
      </c>
    </row>
    <row r="80" spans="1:12" x14ac:dyDescent="0.25">
      <c r="C80" t="s">
        <v>77</v>
      </c>
    </row>
    <row r="81" spans="2:16" x14ac:dyDescent="0.25">
      <c r="C81" t="s">
        <v>78</v>
      </c>
    </row>
    <row r="82" spans="2:16" x14ac:dyDescent="0.25">
      <c r="B82" s="6" t="s">
        <v>96</v>
      </c>
    </row>
    <row r="83" spans="2:16" x14ac:dyDescent="0.25">
      <c r="B83" s="6" t="s">
        <v>80</v>
      </c>
    </row>
    <row r="84" spans="2:16" x14ac:dyDescent="0.25">
      <c r="B84" t="s">
        <v>81</v>
      </c>
    </row>
    <row r="85" spans="2:16" x14ac:dyDescent="0.25">
      <c r="C85" s="6" t="s">
        <v>82</v>
      </c>
    </row>
    <row r="86" spans="2:16" x14ac:dyDescent="0.25">
      <c r="B86" t="s">
        <v>83</v>
      </c>
    </row>
    <row r="87" spans="2:16" x14ac:dyDescent="0.25">
      <c r="C87" t="s">
        <v>84</v>
      </c>
    </row>
    <row r="88" spans="2:16" x14ac:dyDescent="0.25">
      <c r="C88" t="s">
        <v>85</v>
      </c>
    </row>
    <row r="89" spans="2:16" x14ac:dyDescent="0.25">
      <c r="B89" t="s">
        <v>86</v>
      </c>
    </row>
    <row r="90" spans="2:16" x14ac:dyDescent="0.25">
      <c r="B90" t="s">
        <v>87</v>
      </c>
    </row>
    <row r="91" spans="2:16" x14ac:dyDescent="0.25">
      <c r="B91" t="s">
        <v>88</v>
      </c>
      <c r="P91" s="6" t="s">
        <v>89</v>
      </c>
    </row>
    <row r="92" spans="2:16" x14ac:dyDescent="0.25">
      <c r="C92" s="6" t="s">
        <v>90</v>
      </c>
    </row>
    <row r="94" spans="2:16" x14ac:dyDescent="0.25">
      <c r="C94" s="6" t="s">
        <v>98</v>
      </c>
    </row>
    <row r="95" spans="2:16" x14ac:dyDescent="0.25">
      <c r="C95" s="6" t="s">
        <v>99</v>
      </c>
    </row>
    <row r="96" spans="2:16" x14ac:dyDescent="0.25">
      <c r="C96" s="6" t="s">
        <v>100</v>
      </c>
    </row>
    <row r="97" spans="3:3" x14ac:dyDescent="0.25">
      <c r="C97" s="6" t="s">
        <v>101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B39"/>
  <sheetViews>
    <sheetView zoomScale="85" zoomScaleNormal="85" workbookViewId="0">
      <selection activeCell="K62" sqref="K62"/>
    </sheetView>
  </sheetViews>
  <sheetFormatPr defaultRowHeight="15" x14ac:dyDescent="0.25"/>
  <cols>
    <col min="1" max="1" width="5.28515625" customWidth="1"/>
    <col min="2" max="2" width="5.28515625" bestFit="1" customWidth="1"/>
    <col min="3" max="3" width="11.85546875" bestFit="1" customWidth="1"/>
    <col min="4" max="4" width="13.140625" customWidth="1"/>
    <col min="5" max="6" width="12" bestFit="1" customWidth="1"/>
    <col min="7" max="11" width="11.5703125" customWidth="1"/>
    <col min="12" max="12" width="1.5703125" customWidth="1"/>
    <col min="13" max="13" width="26" customWidth="1"/>
    <col min="14" max="14" width="15.42578125" customWidth="1"/>
    <col min="15" max="15" width="10.7109375" customWidth="1"/>
    <col min="17" max="17" width="12.7109375" customWidth="1"/>
    <col min="18" max="18" width="15.140625" customWidth="1"/>
    <col min="24" max="24" width="12.140625" customWidth="1"/>
    <col min="25" max="25" width="10.42578125" customWidth="1"/>
  </cols>
  <sheetData>
    <row r="1" spans="1:17" x14ac:dyDescent="0.25">
      <c r="M1" t="s">
        <v>117</v>
      </c>
    </row>
    <row r="2" spans="1:17" x14ac:dyDescent="0.25">
      <c r="M2" t="s">
        <v>118</v>
      </c>
      <c r="P2" s="26" t="s">
        <v>119</v>
      </c>
    </row>
    <row r="3" spans="1:17" x14ac:dyDescent="0.25">
      <c r="M3" t="s">
        <v>120</v>
      </c>
    </row>
    <row r="4" spans="1:17" x14ac:dyDescent="0.25">
      <c r="N4" t="s">
        <v>121</v>
      </c>
      <c r="P4" s="26" t="s">
        <v>122</v>
      </c>
      <c r="Q4" s="27"/>
    </row>
    <row r="5" spans="1:17" x14ac:dyDescent="0.25">
      <c r="N5" t="s">
        <v>123</v>
      </c>
      <c r="P5" s="26" t="s">
        <v>124</v>
      </c>
      <c r="Q5" s="27"/>
    </row>
    <row r="6" spans="1:17" x14ac:dyDescent="0.25">
      <c r="M6" t="s">
        <v>125</v>
      </c>
      <c r="P6" s="26" t="s">
        <v>126</v>
      </c>
    </row>
    <row r="8" spans="1:17" s="1" customFormat="1" x14ac:dyDescent="0.25">
      <c r="A8" s="11" t="s">
        <v>2</v>
      </c>
      <c r="B8" s="11" t="s">
        <v>102</v>
      </c>
      <c r="C8" s="76" t="s">
        <v>153</v>
      </c>
      <c r="D8" s="77"/>
      <c r="E8" s="11" t="s">
        <v>103</v>
      </c>
      <c r="F8" s="11" t="s">
        <v>104</v>
      </c>
      <c r="G8" s="11" t="s">
        <v>105</v>
      </c>
      <c r="H8" s="11" t="s">
        <v>106</v>
      </c>
      <c r="I8" s="11" t="s">
        <v>17</v>
      </c>
      <c r="J8" s="11" t="s">
        <v>152</v>
      </c>
      <c r="K8" s="23"/>
      <c r="M8" s="22" t="s">
        <v>111</v>
      </c>
    </row>
    <row r="9" spans="1:17" s="1" customFormat="1" x14ac:dyDescent="0.25">
      <c r="A9" s="23"/>
      <c r="B9" s="23"/>
      <c r="C9" s="23" t="s">
        <v>156</v>
      </c>
      <c r="D9" s="23" t="s">
        <v>156</v>
      </c>
      <c r="E9" s="11" t="s">
        <v>107</v>
      </c>
      <c r="F9" s="11" t="s">
        <v>107</v>
      </c>
      <c r="G9" s="11" t="s">
        <v>107</v>
      </c>
      <c r="H9" s="11" t="s">
        <v>108</v>
      </c>
      <c r="I9" s="11" t="s">
        <v>109</v>
      </c>
      <c r="J9" s="11" t="s">
        <v>156</v>
      </c>
      <c r="K9" s="23"/>
      <c r="M9" s="22"/>
    </row>
    <row r="10" spans="1:17" ht="15.75" thickBot="1" x14ac:dyDescent="0.3">
      <c r="C10" s="24" t="s">
        <v>154</v>
      </c>
      <c r="D10" s="24" t="s">
        <v>155</v>
      </c>
      <c r="E10" s="17" t="s">
        <v>112</v>
      </c>
      <c r="F10" s="28" t="s">
        <v>113</v>
      </c>
      <c r="G10" s="28" t="s">
        <v>114</v>
      </c>
      <c r="H10" s="28" t="s">
        <v>115</v>
      </c>
      <c r="I10" s="28" t="s">
        <v>116</v>
      </c>
      <c r="J10" s="28" t="s">
        <v>151</v>
      </c>
      <c r="K10" s="36"/>
      <c r="M10" t="s">
        <v>127</v>
      </c>
    </row>
    <row r="11" spans="1:17" ht="15.75" thickBot="1" x14ac:dyDescent="0.3">
      <c r="A11" s="12">
        <v>24</v>
      </c>
      <c r="B11" s="16">
        <v>2002</v>
      </c>
      <c r="C11" s="43">
        <v>-1956201.4500859925</v>
      </c>
      <c r="D11" s="43">
        <v>3739941.0803154707</v>
      </c>
      <c r="E11" s="29">
        <v>1523670.1312683504</v>
      </c>
      <c r="F11" s="19">
        <v>854871.14703622425</v>
      </c>
      <c r="G11" s="19">
        <v>663999</v>
      </c>
      <c r="H11" s="19">
        <v>7124.9668564346994</v>
      </c>
      <c r="I11" s="38">
        <v>3013.1797778016089</v>
      </c>
      <c r="J11" s="13">
        <f>TREND($E$11:$E$34,$F$11:$I$34,F11:I11)</f>
        <v>1621628.6645616177</v>
      </c>
      <c r="K11" s="37"/>
    </row>
    <row r="12" spans="1:17" x14ac:dyDescent="0.25">
      <c r="A12" s="12">
        <v>23</v>
      </c>
      <c r="B12" s="16">
        <v>2003</v>
      </c>
      <c r="C12" s="43">
        <v>-1286877.1868016412</v>
      </c>
      <c r="D12" s="43">
        <v>4213046.8077561511</v>
      </c>
      <c r="E12" s="30">
        <v>1899714.2822209885</v>
      </c>
      <c r="F12" s="13">
        <v>1139219.2493035407</v>
      </c>
      <c r="G12" s="13">
        <v>884859</v>
      </c>
      <c r="H12" s="13">
        <v>9472.4628590143511</v>
      </c>
      <c r="I12" s="39">
        <v>3063.7503642895449</v>
      </c>
      <c r="J12" s="13">
        <f t="shared" ref="J12:J39" si="0">TREND($E$11:$E$34,$F$11:$I$34,F12:I12)</f>
        <v>2013016.1992909929</v>
      </c>
      <c r="K12" s="37"/>
      <c r="M12" s="35" t="s">
        <v>128</v>
      </c>
      <c r="N12" s="35"/>
    </row>
    <row r="13" spans="1:17" x14ac:dyDescent="0.25">
      <c r="A13" s="12">
        <v>22</v>
      </c>
      <c r="B13" s="16">
        <v>2004</v>
      </c>
      <c r="C13" s="43">
        <v>-580604.81776423042</v>
      </c>
      <c r="D13" s="43">
        <v>4718163.99984763</v>
      </c>
      <c r="E13" s="30">
        <v>2271976.8034374709</v>
      </c>
      <c r="F13" s="13">
        <v>1403738.508618192</v>
      </c>
      <c r="G13" s="13">
        <v>1090317</v>
      </c>
      <c r="H13" s="13">
        <v>10821.718177877687</v>
      </c>
      <c r="I13" s="39">
        <v>3114.3209507774804</v>
      </c>
      <c r="J13" s="13">
        <f t="shared" si="0"/>
        <v>2325038.8548217583</v>
      </c>
      <c r="K13" s="37"/>
      <c r="M13" s="32" t="s">
        <v>129</v>
      </c>
      <c r="N13" s="32">
        <v>0.99723050753094955</v>
      </c>
    </row>
    <row r="14" spans="1:17" x14ac:dyDescent="0.25">
      <c r="A14" s="12">
        <v>21</v>
      </c>
      <c r="B14" s="16">
        <v>2005</v>
      </c>
      <c r="C14" s="43">
        <v>162595.71389143006</v>
      </c>
      <c r="D14" s="43">
        <v>5258485.370482346</v>
      </c>
      <c r="E14" s="30">
        <v>2745199.6299384595</v>
      </c>
      <c r="F14" s="13">
        <v>1677617.7878271635</v>
      </c>
      <c r="G14" s="13">
        <v>1303046</v>
      </c>
      <c r="H14" s="13">
        <v>15014.027631766721</v>
      </c>
      <c r="I14" s="39">
        <v>3164.8915372654155</v>
      </c>
      <c r="J14" s="13">
        <f t="shared" si="0"/>
        <v>2813972.2413556622</v>
      </c>
      <c r="K14" s="37"/>
      <c r="M14" s="32" t="s">
        <v>130</v>
      </c>
      <c r="N14" s="90">
        <v>0.99446868515043529</v>
      </c>
    </row>
    <row r="15" spans="1:17" x14ac:dyDescent="0.25">
      <c r="A15" s="12">
        <v>20</v>
      </c>
      <c r="B15" s="16">
        <v>2006</v>
      </c>
      <c r="C15" s="43">
        <v>942176.77224868082</v>
      </c>
      <c r="D15" s="43">
        <v>5837861.6182303559</v>
      </c>
      <c r="E15" s="30">
        <v>3476075.5445336094</v>
      </c>
      <c r="F15" s="13">
        <v>2080056.4881224297</v>
      </c>
      <c r="G15" s="13">
        <v>1615629</v>
      </c>
      <c r="H15" s="13">
        <v>18464.986503774206</v>
      </c>
      <c r="I15" s="39">
        <v>3262.6488048257374</v>
      </c>
      <c r="J15" s="13">
        <f t="shared" si="0"/>
        <v>3353135.6454100725</v>
      </c>
      <c r="K15" s="37"/>
      <c r="M15" s="32" t="s">
        <v>131</v>
      </c>
      <c r="N15" s="32">
        <v>0.99330419781368484</v>
      </c>
    </row>
    <row r="16" spans="1:17" x14ac:dyDescent="0.25">
      <c r="A16" s="12">
        <v>19</v>
      </c>
      <c r="B16" s="16">
        <v>2007</v>
      </c>
      <c r="C16" s="43">
        <v>1756902.0622068932</v>
      </c>
      <c r="D16" s="43">
        <v>6460967.4171804525</v>
      </c>
      <c r="E16" s="30">
        <v>4183589.0473623835</v>
      </c>
      <c r="F16" s="13">
        <v>2564917.6229515877</v>
      </c>
      <c r="G16" s="13">
        <v>1992233</v>
      </c>
      <c r="H16" s="13">
        <v>23149.291880697179</v>
      </c>
      <c r="I16" s="39">
        <v>3415.8645222520108</v>
      </c>
      <c r="J16" s="13">
        <f t="shared" si="0"/>
        <v>4003467.2315843333</v>
      </c>
      <c r="K16" s="37"/>
      <c r="M16" s="32" t="s">
        <v>132</v>
      </c>
      <c r="N16" s="32">
        <v>686834.65204261779</v>
      </c>
    </row>
    <row r="17" spans="1:28" ht="15.75" thickBot="1" x14ac:dyDescent="0.3">
      <c r="A17" s="12">
        <v>18</v>
      </c>
      <c r="B17" s="16">
        <v>2008</v>
      </c>
      <c r="C17" s="43">
        <v>2604677.2707518386</v>
      </c>
      <c r="D17" s="43">
        <v>7133475.9862706047</v>
      </c>
      <c r="E17" s="30">
        <v>5380452.4239379605</v>
      </c>
      <c r="F17" s="13">
        <v>3296150.8327038502</v>
      </c>
      <c r="G17" s="13">
        <v>2560199</v>
      </c>
      <c r="H17" s="13">
        <v>29243.136120380714</v>
      </c>
      <c r="I17" s="39">
        <v>3564.3803710455763</v>
      </c>
      <c r="J17" s="13">
        <f t="shared" si="0"/>
        <v>4997568.9222572353</v>
      </c>
      <c r="K17" s="37"/>
      <c r="M17" s="33" t="s">
        <v>133</v>
      </c>
      <c r="N17" s="33">
        <v>24</v>
      </c>
    </row>
    <row r="18" spans="1:28" x14ac:dyDescent="0.25">
      <c r="A18" s="12">
        <v>17</v>
      </c>
      <c r="B18" s="16">
        <v>2009</v>
      </c>
      <c r="C18" s="43">
        <v>3482415.6439466206</v>
      </c>
      <c r="D18" s="43">
        <v>7862198.9157687509</v>
      </c>
      <c r="E18" s="30">
        <v>5857652.2365358304</v>
      </c>
      <c r="F18" s="13">
        <v>3853809.5568073275</v>
      </c>
      <c r="G18" s="13">
        <v>2993346</v>
      </c>
      <c r="H18" s="13">
        <v>32827.12981312503</v>
      </c>
      <c r="I18" s="39">
        <v>3721.2849999999999</v>
      </c>
      <c r="J18" s="13">
        <f t="shared" si="0"/>
        <v>5655970.8998860922</v>
      </c>
      <c r="K18" s="37"/>
    </row>
    <row r="19" spans="1:28" ht="15.75" thickBot="1" x14ac:dyDescent="0.3">
      <c r="A19" s="12">
        <v>16</v>
      </c>
      <c r="B19" s="16">
        <v>2010</v>
      </c>
      <c r="C19" s="43">
        <v>4386021.7774340864</v>
      </c>
      <c r="D19" s="43">
        <v>8655107.9800591394</v>
      </c>
      <c r="E19" s="30">
        <v>6511019.5831007604</v>
      </c>
      <c r="F19" s="13">
        <v>4239214.9484877475</v>
      </c>
      <c r="G19" s="13">
        <v>3292699</v>
      </c>
      <c r="H19" s="13">
        <v>34417.519307577262</v>
      </c>
      <c r="I19" s="39">
        <v>3722.31</v>
      </c>
      <c r="J19" s="13">
        <f t="shared" si="0"/>
        <v>6150462.5808363054</v>
      </c>
      <c r="K19" s="37"/>
      <c r="M19" t="s">
        <v>134</v>
      </c>
    </row>
    <row r="20" spans="1:28" x14ac:dyDescent="0.25">
      <c r="A20" s="12">
        <v>15</v>
      </c>
      <c r="B20" s="16">
        <v>2011</v>
      </c>
      <c r="C20" s="43">
        <v>5310614.37989299</v>
      </c>
      <c r="D20" s="43">
        <v>9521118.1844831277</v>
      </c>
      <c r="E20" s="30">
        <v>7448243.4494492188</v>
      </c>
      <c r="F20" s="13">
        <v>4675803.1769923167</v>
      </c>
      <c r="G20" s="13">
        <v>3631808</v>
      </c>
      <c r="H20" s="13">
        <v>38027.270514532211</v>
      </c>
      <c r="I20" s="39">
        <v>3588.8969999999999</v>
      </c>
      <c r="J20" s="13">
        <f t="shared" si="0"/>
        <v>6931672.4976289012</v>
      </c>
      <c r="K20" s="37"/>
      <c r="M20" s="34"/>
      <c r="N20" s="34" t="s">
        <v>139</v>
      </c>
      <c r="O20" s="34" t="s">
        <v>140</v>
      </c>
      <c r="P20" s="34" t="s">
        <v>141</v>
      </c>
      <c r="Q20" s="34" t="s">
        <v>142</v>
      </c>
      <c r="R20" s="34" t="s">
        <v>143</v>
      </c>
    </row>
    <row r="21" spans="1:28" x14ac:dyDescent="0.25">
      <c r="A21" s="12">
        <v>14</v>
      </c>
      <c r="B21" s="16">
        <v>2012</v>
      </c>
      <c r="C21" s="43">
        <v>6251096.5317673925</v>
      </c>
      <c r="D21" s="43">
        <v>10469523.531359868</v>
      </c>
      <c r="E21" s="30">
        <v>8915955.3337932099</v>
      </c>
      <c r="F21" s="13">
        <v>5864573.2429680433</v>
      </c>
      <c r="G21" s="13">
        <v>6188756</v>
      </c>
      <c r="H21" s="13">
        <v>48913.793502099419</v>
      </c>
      <c r="I21" s="39">
        <v>3517.73</v>
      </c>
      <c r="J21" s="13">
        <f t="shared" si="0"/>
        <v>8913416.8641179483</v>
      </c>
      <c r="K21" s="37"/>
      <c r="M21" s="32" t="s">
        <v>135</v>
      </c>
      <c r="N21" s="32">
        <v>4</v>
      </c>
      <c r="O21" s="32">
        <v>1611464450665607.3</v>
      </c>
      <c r="P21" s="32">
        <v>402866112666401.81</v>
      </c>
      <c r="Q21" s="32">
        <v>853.99699401241435</v>
      </c>
      <c r="R21" s="91">
        <v>3.7659973796041106E-21</v>
      </c>
    </row>
    <row r="22" spans="1:28" x14ac:dyDescent="0.25">
      <c r="A22" s="12">
        <v>13</v>
      </c>
      <c r="B22" s="16">
        <v>2013</v>
      </c>
      <c r="C22" s="43">
        <v>7203056.213776174</v>
      </c>
      <c r="D22" s="43">
        <v>11509102.738387467</v>
      </c>
      <c r="E22" s="30">
        <v>10017461.84195617</v>
      </c>
      <c r="F22" s="13">
        <v>6696500.3734088941</v>
      </c>
      <c r="G22" s="13">
        <v>7066670</v>
      </c>
      <c r="H22" s="13">
        <v>55417.97686444701</v>
      </c>
      <c r="I22" s="39">
        <v>3511.3829999999998</v>
      </c>
      <c r="J22" s="13">
        <f t="shared" si="0"/>
        <v>10174562.952169243</v>
      </c>
      <c r="K22" s="37"/>
      <c r="M22" s="32" t="s">
        <v>136</v>
      </c>
      <c r="N22" s="32">
        <v>19</v>
      </c>
      <c r="O22" s="32">
        <v>8963094945683.5723</v>
      </c>
      <c r="P22" s="32">
        <v>471741839246.50378</v>
      </c>
      <c r="Q22" s="32"/>
      <c r="R22" s="32"/>
    </row>
    <row r="23" spans="1:28" ht="15.75" thickBot="1" x14ac:dyDescent="0.3">
      <c r="A23" s="12">
        <v>12</v>
      </c>
      <c r="B23" s="16">
        <v>2014</v>
      </c>
      <c r="C23" s="43">
        <v>8163748.1690284451</v>
      </c>
      <c r="D23" s="43">
        <v>12647143.853577789</v>
      </c>
      <c r="E23" s="30">
        <v>9925208.0999999996</v>
      </c>
      <c r="F23" s="13">
        <v>6933386.9000000004</v>
      </c>
      <c r="G23" s="13">
        <v>7517411</v>
      </c>
      <c r="H23" s="13">
        <v>58446.402896956672</v>
      </c>
      <c r="I23" s="39">
        <v>3511.895</v>
      </c>
      <c r="J23" s="13">
        <f t="shared" si="0"/>
        <v>10605951.62170127</v>
      </c>
      <c r="K23" s="37"/>
      <c r="M23" s="33" t="s">
        <v>137</v>
      </c>
      <c r="N23" s="33">
        <v>23</v>
      </c>
      <c r="O23" s="33">
        <v>1620427545611290.8</v>
      </c>
      <c r="P23" s="33"/>
      <c r="Q23" s="33"/>
      <c r="R23" s="33"/>
      <c r="X23" s="44" t="s">
        <v>157</v>
      </c>
    </row>
    <row r="24" spans="1:28" ht="15.75" thickBot="1" x14ac:dyDescent="0.3">
      <c r="A24" s="12">
        <v>11</v>
      </c>
      <c r="B24" s="16">
        <v>2015</v>
      </c>
      <c r="C24" s="43">
        <v>9132743.5197487306</v>
      </c>
      <c r="D24" s="43">
        <v>13888801.353981158</v>
      </c>
      <c r="E24" s="30">
        <v>10706582.1</v>
      </c>
      <c r="F24" s="13">
        <v>7504676.2999999998</v>
      </c>
      <c r="G24" s="13">
        <v>7806215</v>
      </c>
      <c r="H24" s="13">
        <v>57428.570061473758</v>
      </c>
      <c r="I24" s="39">
        <v>3506.1019999999999</v>
      </c>
      <c r="J24" s="13">
        <f t="shared" si="0"/>
        <v>11142798.740273396</v>
      </c>
      <c r="K24" s="37"/>
      <c r="X24" s="34" t="s">
        <v>144</v>
      </c>
      <c r="Y24" s="34" t="s">
        <v>132</v>
      </c>
    </row>
    <row r="25" spans="1:28" x14ac:dyDescent="0.25">
      <c r="A25" s="12">
        <v>10</v>
      </c>
      <c r="B25" s="16">
        <v>2016</v>
      </c>
      <c r="C25" s="43">
        <v>10111953.60401921</v>
      </c>
      <c r="D25" s="43">
        <v>15237079.271344533</v>
      </c>
      <c r="E25" s="30">
        <v>11852881.700000001</v>
      </c>
      <c r="F25" s="13">
        <v>8005749.4000000004</v>
      </c>
      <c r="G25" s="13">
        <v>8342023</v>
      </c>
      <c r="H25" s="13">
        <v>59750.30854984279</v>
      </c>
      <c r="I25" s="39">
        <v>3420.6927000000001</v>
      </c>
      <c r="J25" s="13">
        <f t="shared" si="0"/>
        <v>11878315.017391136</v>
      </c>
      <c r="K25" s="37"/>
      <c r="M25" s="34"/>
      <c r="N25" s="92" t="s">
        <v>144</v>
      </c>
      <c r="O25" s="92" t="s">
        <v>132</v>
      </c>
      <c r="P25" s="92" t="s">
        <v>145</v>
      </c>
      <c r="Q25" s="92" t="s">
        <v>146</v>
      </c>
      <c r="R25" s="92" t="s">
        <v>147</v>
      </c>
      <c r="S25" s="92" t="s">
        <v>148</v>
      </c>
      <c r="T25" s="92" t="s">
        <v>149</v>
      </c>
      <c r="U25" s="92" t="s">
        <v>150</v>
      </c>
      <c r="X25" s="45">
        <v>1</v>
      </c>
      <c r="Y25" s="45">
        <v>2</v>
      </c>
      <c r="Z25" s="45">
        <v>3</v>
      </c>
      <c r="AA25" s="45">
        <v>4</v>
      </c>
      <c r="AB25" s="45">
        <v>5</v>
      </c>
    </row>
    <row r="26" spans="1:28" x14ac:dyDescent="0.25">
      <c r="A26" s="12">
        <v>9</v>
      </c>
      <c r="B26" s="16">
        <v>2017</v>
      </c>
      <c r="C26" s="43">
        <v>11105090.40919121</v>
      </c>
      <c r="D26" s="43">
        <v>16693377.976902718</v>
      </c>
      <c r="E26" s="30">
        <v>12766002.800000001</v>
      </c>
      <c r="F26" s="13">
        <v>8435287.0999999996</v>
      </c>
      <c r="G26" s="13">
        <v>8435287</v>
      </c>
      <c r="H26" s="13">
        <v>71121.2</v>
      </c>
      <c r="I26" s="39">
        <v>4608.7519299999994</v>
      </c>
      <c r="J26" s="13">
        <f t="shared" si="0"/>
        <v>11975639.912067607</v>
      </c>
      <c r="K26" s="37"/>
      <c r="M26" s="32" t="s">
        <v>138</v>
      </c>
      <c r="N26" s="93">
        <v>2880488.2330697887</v>
      </c>
      <c r="O26" s="94">
        <v>2324743.0346564753</v>
      </c>
      <c r="P26" s="94">
        <v>1.2390566140551682</v>
      </c>
      <c r="Q26" s="95">
        <v>0.23041326259115352</v>
      </c>
      <c r="R26" s="94">
        <v>-1985254.8587843848</v>
      </c>
      <c r="S26" s="94">
        <v>7746231.3249239624</v>
      </c>
      <c r="T26" s="94">
        <v>-1985254.8587843848</v>
      </c>
      <c r="U26" s="94">
        <v>7746231.3249239624</v>
      </c>
      <c r="W26" s="46">
        <v>5</v>
      </c>
      <c r="X26" s="47">
        <f t="shared" ref="X26:AB30" si="1">INDEX(  LINEST($E$11:$E$34,$F$11:$I$34,  ,1), X$25, $W26)</f>
        <v>2880488.2330697887</v>
      </c>
      <c r="Y26" s="48">
        <f t="shared" si="1"/>
        <v>2324743.0346564753</v>
      </c>
      <c r="Z26" s="12"/>
      <c r="AA26" s="12"/>
      <c r="AB26" s="12"/>
    </row>
    <row r="27" spans="1:28" x14ac:dyDescent="0.25">
      <c r="A27" s="12">
        <v>8</v>
      </c>
      <c r="B27" s="16">
        <v>2018</v>
      </c>
      <c r="C27" s="43">
        <v>12116896.199047633</v>
      </c>
      <c r="D27" s="43">
        <v>18258272.037383951</v>
      </c>
      <c r="E27" s="30">
        <v>13515794</v>
      </c>
      <c r="F27" s="13">
        <v>8889867.7000000011</v>
      </c>
      <c r="G27" s="13">
        <v>8889868</v>
      </c>
      <c r="H27" s="13">
        <v>79509</v>
      </c>
      <c r="I27" s="39">
        <v>4690.2311</v>
      </c>
      <c r="J27" s="13">
        <f t="shared" si="0"/>
        <v>12875879.003359264</v>
      </c>
      <c r="K27" s="37"/>
      <c r="M27" s="11" t="s">
        <v>104</v>
      </c>
      <c r="N27" s="96">
        <v>1.0229750274669891</v>
      </c>
      <c r="O27" s="94">
        <v>0.23911098265006031</v>
      </c>
      <c r="P27" s="94">
        <v>4.2782435843363844</v>
      </c>
      <c r="Q27" s="95">
        <v>4.060149971104321E-4</v>
      </c>
      <c r="R27" s="94">
        <v>0.52250998910720492</v>
      </c>
      <c r="S27" s="94">
        <v>1.5234400658267733</v>
      </c>
      <c r="T27" s="94">
        <v>0.52250998910720492</v>
      </c>
      <c r="U27" s="94">
        <v>1.5234400658267733</v>
      </c>
      <c r="W27" s="46">
        <v>4</v>
      </c>
      <c r="X27" s="49">
        <f t="shared" si="1"/>
        <v>1.0229750274669891</v>
      </c>
      <c r="Y27" s="48">
        <f t="shared" si="1"/>
        <v>0.23911098265006031</v>
      </c>
      <c r="Z27" s="12"/>
      <c r="AA27" s="12"/>
      <c r="AB27" s="12"/>
    </row>
    <row r="28" spans="1:28" x14ac:dyDescent="0.25">
      <c r="A28" s="12">
        <v>7</v>
      </c>
      <c r="B28" s="16">
        <v>2019</v>
      </c>
      <c r="C28" s="43">
        <v>13152464.67318739</v>
      </c>
      <c r="D28" s="43">
        <v>19932196.813244045</v>
      </c>
      <c r="E28" s="30">
        <v>13615271.9</v>
      </c>
      <c r="F28" s="13">
        <v>9318440.1999999993</v>
      </c>
      <c r="G28" s="13">
        <v>9438926</v>
      </c>
      <c r="H28" s="13">
        <v>84992.9</v>
      </c>
      <c r="I28" s="39">
        <v>4692.8642</v>
      </c>
      <c r="J28" s="13">
        <f t="shared" si="0"/>
        <v>13648410.010231204</v>
      </c>
      <c r="K28" s="37"/>
      <c r="M28" s="11" t="s">
        <v>105</v>
      </c>
      <c r="N28" s="96">
        <v>2.5395234397108751E-2</v>
      </c>
      <c r="O28" s="94">
        <v>0.25404094094393415</v>
      </c>
      <c r="P28" s="94">
        <v>9.9965124923361792E-2</v>
      </c>
      <c r="Q28" s="95">
        <v>0.92141926840670008</v>
      </c>
      <c r="R28" s="94">
        <v>-0.50631856580306622</v>
      </c>
      <c r="S28" s="94">
        <v>0.55710903459728378</v>
      </c>
      <c r="T28" s="94">
        <v>-0.50631856580306622</v>
      </c>
      <c r="U28" s="94">
        <v>0.55710903459728378</v>
      </c>
      <c r="W28" s="46">
        <v>3</v>
      </c>
      <c r="X28" s="49">
        <f t="shared" si="1"/>
        <v>2.5395234397108751E-2</v>
      </c>
      <c r="Y28" s="48">
        <f t="shared" si="1"/>
        <v>0.25404094094393415</v>
      </c>
      <c r="Z28" s="12"/>
      <c r="AA28" s="12"/>
      <c r="AB28" s="12"/>
    </row>
    <row r="29" spans="1:28" ht="15.75" thickBot="1" x14ac:dyDescent="0.3">
      <c r="A29" s="12">
        <v>6</v>
      </c>
      <c r="B29" s="16">
        <v>2020</v>
      </c>
      <c r="C29" s="43">
        <v>14216798.490484538</v>
      </c>
      <c r="D29" s="43">
        <v>21715898.977094799</v>
      </c>
      <c r="E29" s="30">
        <v>14544325.699999999</v>
      </c>
      <c r="F29" s="13">
        <v>9987984.4000000004</v>
      </c>
      <c r="G29" s="13">
        <v>9987984</v>
      </c>
      <c r="H29" s="13">
        <v>91586</v>
      </c>
      <c r="I29" s="39">
        <v>4732.6019299999998</v>
      </c>
      <c r="J29" s="13">
        <f t="shared" si="0"/>
        <v>14701025.428513909</v>
      </c>
      <c r="K29" s="37"/>
      <c r="M29" s="11" t="s">
        <v>106</v>
      </c>
      <c r="N29" s="97">
        <v>58.792765704351318</v>
      </c>
      <c r="O29" s="94">
        <v>61.289134302275777</v>
      </c>
      <c r="P29" s="94">
        <v>0.95926898582687659</v>
      </c>
      <c r="Q29" s="95">
        <v>0.34947222665817312</v>
      </c>
      <c r="R29" s="94">
        <v>-69.486866664173334</v>
      </c>
      <c r="S29" s="94">
        <v>187.07239807287596</v>
      </c>
      <c r="T29" s="94">
        <v>-69.486866664173334</v>
      </c>
      <c r="U29" s="94">
        <v>187.07239807287596</v>
      </c>
      <c r="W29" s="46">
        <v>2</v>
      </c>
      <c r="X29" s="50">
        <f t="shared" si="1"/>
        <v>58.792765704351318</v>
      </c>
      <c r="Y29" s="48">
        <f t="shared" si="1"/>
        <v>61.289134302275777</v>
      </c>
      <c r="Z29" s="54">
        <f t="shared" si="1"/>
        <v>686834.65204261779</v>
      </c>
      <c r="AA29" s="12">
        <f t="shared" si="1"/>
        <v>19</v>
      </c>
      <c r="AB29" s="12">
        <f t="shared" si="1"/>
        <v>8963094945683.5723</v>
      </c>
    </row>
    <row r="30" spans="1:28" ht="15.75" thickBot="1" x14ac:dyDescent="0.3">
      <c r="A30" s="12">
        <v>5</v>
      </c>
      <c r="B30" s="16">
        <v>2021</v>
      </c>
      <c r="C30" s="43">
        <v>15314593.402886452</v>
      </c>
      <c r="D30" s="43">
        <v>23610660.716225568</v>
      </c>
      <c r="E30" s="30">
        <v>16406490.399999999</v>
      </c>
      <c r="F30" s="13">
        <v>12989466.85</v>
      </c>
      <c r="G30" s="13">
        <v>10979480</v>
      </c>
      <c r="H30" s="13">
        <v>97845.4</v>
      </c>
      <c r="I30" s="39">
        <v>4651.6728800000001</v>
      </c>
      <c r="J30" s="13">
        <f t="shared" si="0"/>
        <v>18233656.343584314</v>
      </c>
      <c r="K30" s="37"/>
      <c r="M30" s="11" t="s">
        <v>17</v>
      </c>
      <c r="N30" s="98">
        <v>-852.63094483820839</v>
      </c>
      <c r="O30" s="99">
        <v>827.4144533612656</v>
      </c>
      <c r="P30" s="99">
        <v>-1.0304762521061894</v>
      </c>
      <c r="Q30" s="100">
        <v>0.31572652286669961</v>
      </c>
      <c r="R30" s="99">
        <v>-2584.4292986884398</v>
      </c>
      <c r="S30" s="99">
        <v>879.16740901202297</v>
      </c>
      <c r="T30" s="99">
        <v>-2584.4292986884398</v>
      </c>
      <c r="U30" s="99">
        <v>879.16740901202297</v>
      </c>
      <c r="W30" s="46">
        <v>1</v>
      </c>
      <c r="X30" s="51">
        <f>INDEX(  LINEST($E$11:$E$34,$F$11:$I$34,  ,1), X$25, $W30)</f>
        <v>-852.63094483820839</v>
      </c>
      <c r="Y30" s="52">
        <f t="shared" si="1"/>
        <v>827.4144533612656</v>
      </c>
      <c r="Z30" s="55">
        <f t="shared" si="1"/>
        <v>0.99446868515043529</v>
      </c>
      <c r="AA30" s="53">
        <f t="shared" si="1"/>
        <v>853.99699401241435</v>
      </c>
      <c r="AB30" s="12">
        <f t="shared" si="1"/>
        <v>1611464450665607.3</v>
      </c>
    </row>
    <row r="31" spans="1:28" ht="15.75" thickBot="1" x14ac:dyDescent="0.3">
      <c r="A31" s="12">
        <v>4</v>
      </c>
      <c r="B31" s="16">
        <v>2022</v>
      </c>
      <c r="C31" s="43">
        <v>16450176.729841826</v>
      </c>
      <c r="D31" s="43">
        <v>25618369.899447113</v>
      </c>
      <c r="E31" s="30">
        <v>19738622.600000001</v>
      </c>
      <c r="F31" s="13">
        <v>15127767.050000001</v>
      </c>
      <c r="G31" s="13">
        <v>13819987</v>
      </c>
      <c r="H31" s="13">
        <v>108572.5</v>
      </c>
      <c r="I31" s="39">
        <v>4634.6379999999999</v>
      </c>
      <c r="J31" s="13">
        <f t="shared" si="0"/>
        <v>21138419.733300366</v>
      </c>
      <c r="K31" s="37"/>
      <c r="Z31" s="56" t="s">
        <v>158</v>
      </c>
    </row>
    <row r="32" spans="1:28" x14ac:dyDescent="0.25">
      <c r="A32" s="12">
        <v>3</v>
      </c>
      <c r="B32" s="16">
        <v>2023</v>
      </c>
      <c r="C32" s="43">
        <v>17627529.220460288</v>
      </c>
      <c r="D32" s="43">
        <v>27741507.172045324</v>
      </c>
      <c r="E32" s="30">
        <v>24340433.200000003</v>
      </c>
      <c r="F32" s="13">
        <v>16660493.5</v>
      </c>
      <c r="G32" s="13">
        <v>16660494</v>
      </c>
      <c r="H32" s="13">
        <v>124522.3</v>
      </c>
      <c r="I32" s="39">
        <v>4624.0249999999996</v>
      </c>
      <c r="J32" s="13">
        <f t="shared" si="0"/>
        <v>23725277.783308953</v>
      </c>
      <c r="K32" s="37"/>
    </row>
    <row r="33" spans="1:11" x14ac:dyDescent="0.25">
      <c r="A33" s="12">
        <v>2</v>
      </c>
      <c r="B33" s="16">
        <v>2024</v>
      </c>
      <c r="C33" s="43">
        <v>18850342.104058798</v>
      </c>
      <c r="D33" s="43">
        <v>29983098.189460117</v>
      </c>
      <c r="E33" s="30">
        <v>29177253.5</v>
      </c>
      <c r="F33" s="13">
        <v>20267549.700000003</v>
      </c>
      <c r="G33" s="13">
        <v>20267550</v>
      </c>
      <c r="H33" s="13">
        <v>145843.40000000002</v>
      </c>
      <c r="I33" s="39">
        <v>4571.1329999999998</v>
      </c>
      <c r="J33" s="13">
        <f t="shared" si="0"/>
        <v>28805432.023975857</v>
      </c>
      <c r="K33" s="37"/>
    </row>
    <row r="34" spans="1:11" ht="15.75" thickBot="1" x14ac:dyDescent="0.3">
      <c r="A34" s="12">
        <v>1</v>
      </c>
      <c r="B34" s="16">
        <v>2025</v>
      </c>
      <c r="C34" s="43">
        <v>20122082.664074387</v>
      </c>
      <c r="D34" s="43">
        <v>32346657.666376326</v>
      </c>
      <c r="E34" s="31">
        <v>32463740.899999999</v>
      </c>
      <c r="F34" s="20">
        <v>22639157.185240481</v>
      </c>
      <c r="G34" s="21">
        <v>18594505.235589996</v>
      </c>
      <c r="H34" s="21">
        <v>152647.44034584163</v>
      </c>
      <c r="I34" s="40">
        <v>4559.604221119982</v>
      </c>
      <c r="J34" s="13">
        <f t="shared" si="0"/>
        <v>31598898.035906922</v>
      </c>
      <c r="K34" s="37"/>
    </row>
    <row r="35" spans="1:11" x14ac:dyDescent="0.25">
      <c r="A35" s="12"/>
      <c r="B35" s="12">
        <v>2026</v>
      </c>
      <c r="C35" s="43">
        <v>21446055.93275819</v>
      </c>
      <c r="D35" s="43">
        <v>34836137.655886173</v>
      </c>
      <c r="E35" s="18">
        <v>28141096.794322181</v>
      </c>
      <c r="F35" s="18">
        <v>17735341.610827163</v>
      </c>
      <c r="G35" s="18">
        <v>20077597.148903966</v>
      </c>
      <c r="H35" s="18">
        <v>168251.50404214996</v>
      </c>
      <c r="I35" s="41">
        <v>4587.8624503685751</v>
      </c>
      <c r="J35" s="13">
        <f t="shared" si="0"/>
        <v>27513392.850978624</v>
      </c>
      <c r="K35" s="37"/>
    </row>
    <row r="36" spans="1:11" x14ac:dyDescent="0.25">
      <c r="A36" s="12"/>
      <c r="B36" s="12">
        <v>2027</v>
      </c>
      <c r="C36" s="43">
        <v>22825457.991466932</v>
      </c>
      <c r="D36" s="43">
        <v>37455884.586404614</v>
      </c>
      <c r="E36" s="18">
        <v>30140671.288935777</v>
      </c>
      <c r="F36" s="18">
        <v>18537147.942291778</v>
      </c>
      <c r="G36" s="14">
        <v>21620292.77095516</v>
      </c>
      <c r="H36" s="14">
        <v>185313.39640291716</v>
      </c>
      <c r="I36" s="42">
        <v>4614.5924421728969</v>
      </c>
      <c r="J36" s="13">
        <f t="shared" si="0"/>
        <v>29353122.843729038</v>
      </c>
      <c r="K36" s="37"/>
    </row>
    <row r="37" spans="1:11" x14ac:dyDescent="0.25">
      <c r="A37" s="12"/>
      <c r="B37" s="12">
        <v>2028</v>
      </c>
      <c r="C37" s="43">
        <v>24263420.175912913</v>
      </c>
      <c r="D37" s="43">
        <v>40210605.769911781</v>
      </c>
      <c r="E37" s="18">
        <v>32237012.972912345</v>
      </c>
      <c r="F37" s="18">
        <v>19338954.273756389</v>
      </c>
      <c r="G37" s="14">
        <v>23222592.101743583</v>
      </c>
      <c r="H37" s="14">
        <v>203917.04138897866</v>
      </c>
      <c r="I37" s="42">
        <v>4639.9510477454314</v>
      </c>
      <c r="J37" s="13">
        <f t="shared" si="0"/>
        <v>31286179.673845306</v>
      </c>
      <c r="K37" s="37"/>
    </row>
    <row r="38" spans="1:11" x14ac:dyDescent="0.25">
      <c r="A38" s="12"/>
      <c r="B38" s="12">
        <v>2029</v>
      </c>
      <c r="C38" s="43">
        <v>25763045.071118195</v>
      </c>
      <c r="D38" s="43">
        <v>43105344.510163926</v>
      </c>
      <c r="E38" s="18">
        <v>34434194.790641062</v>
      </c>
      <c r="F38" s="18">
        <v>20140760.605221003</v>
      </c>
      <c r="G38" s="14">
        <v>24884495.141269226</v>
      </c>
      <c r="H38" s="14">
        <v>224146.36296116977</v>
      </c>
      <c r="I38" s="42">
        <v>4664.0721447380274</v>
      </c>
      <c r="J38" s="13">
        <f t="shared" si="0"/>
        <v>33317383.31486503</v>
      </c>
      <c r="K38" s="37"/>
    </row>
    <row r="39" spans="1:11" x14ac:dyDescent="0.25">
      <c r="A39" s="12"/>
      <c r="B39" s="12">
        <v>2030</v>
      </c>
      <c r="C39" s="43">
        <v>27327435.670290373</v>
      </c>
      <c r="D39" s="43">
        <v>46145462.450511649</v>
      </c>
      <c r="E39" s="18">
        <v>36736449.060401015</v>
      </c>
      <c r="F39" s="18">
        <v>20942566.936685618</v>
      </c>
      <c r="G39" s="14">
        <v>26606001.889532093</v>
      </c>
      <c r="H39" s="14">
        <v>246085.28508032582</v>
      </c>
      <c r="I39" s="42">
        <v>4687.0709156650846</v>
      </c>
      <c r="J39" s="13">
        <f t="shared" si="0"/>
        <v>35451569.680378497</v>
      </c>
      <c r="K39" s="37"/>
    </row>
  </sheetData>
  <mergeCells count="1">
    <mergeCell ref="C8:D8"/>
  </mergeCells>
  <phoneticPr fontId="13" type="noConversion"/>
  <conditionalFormatting sqref="Q26:Q3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H39"/>
  <sheetViews>
    <sheetView zoomScale="70" zoomScaleNormal="70" workbookViewId="0">
      <selection activeCell="A8" sqref="A8:I39"/>
    </sheetView>
  </sheetViews>
  <sheetFormatPr defaultRowHeight="15" x14ac:dyDescent="0.25"/>
  <cols>
    <col min="1" max="1" width="5.28515625" customWidth="1"/>
    <col min="2" max="2" width="5.28515625" bestFit="1" customWidth="1"/>
    <col min="3" max="3" width="13.85546875" customWidth="1"/>
    <col min="4" max="4" width="13.140625" customWidth="1"/>
    <col min="5" max="6" width="12" bestFit="1" customWidth="1"/>
    <col min="7" max="9" width="11.5703125" customWidth="1"/>
    <col min="10" max="10" width="13" customWidth="1"/>
    <col min="11" max="11" width="3.85546875" customWidth="1"/>
    <col min="12" max="12" width="4" customWidth="1"/>
    <col min="13" max="13" width="11.5703125" customWidth="1"/>
    <col min="14" max="14" width="11.85546875" customWidth="1"/>
    <col min="15" max="17" width="9.7109375" customWidth="1"/>
    <col min="18" max="18" width="4" customWidth="1"/>
    <col min="19" max="25" width="6.42578125" customWidth="1"/>
    <col min="26" max="26" width="2.7109375" customWidth="1"/>
    <col min="27" max="31" width="7.140625" customWidth="1"/>
    <col min="32" max="32" width="6.5703125" customWidth="1"/>
    <col min="33" max="33" width="11.5703125" customWidth="1"/>
    <col min="34" max="38" width="7.140625" customWidth="1"/>
    <col min="39" max="39" width="6.5703125" customWidth="1"/>
    <col min="40" max="40" width="11.5703125" customWidth="1"/>
    <col min="41" max="42" width="7.140625" customWidth="1"/>
    <col min="43" max="43" width="7.28515625" customWidth="1"/>
    <col min="44" max="45" width="7.140625" customWidth="1"/>
    <col min="46" max="46" width="6.5703125" customWidth="1"/>
    <col min="47" max="47" width="11.5703125" customWidth="1"/>
    <col min="48" max="52" width="7.140625" customWidth="1"/>
    <col min="53" max="53" width="6.5703125" customWidth="1"/>
    <col min="54" max="54" width="11.5703125" customWidth="1"/>
    <col min="55" max="59" width="7.140625" customWidth="1"/>
    <col min="60" max="66" width="6.5703125" customWidth="1"/>
    <col min="67" max="67" width="9" customWidth="1"/>
    <col min="68" max="69" width="6.5703125" customWidth="1"/>
    <col min="70" max="70" width="1.5703125" customWidth="1"/>
    <col min="71" max="71" width="26" customWidth="1"/>
    <col min="72" max="72" width="15.42578125" customWidth="1"/>
    <col min="73" max="73" width="10.7109375" customWidth="1"/>
    <col min="75" max="75" width="12.7109375" customWidth="1"/>
    <col min="76" max="76" width="15.140625" customWidth="1"/>
    <col min="82" max="82" width="12.140625" customWidth="1"/>
    <col min="83" max="83" width="10.42578125" customWidth="1"/>
  </cols>
  <sheetData>
    <row r="1" spans="1:75" ht="15.75" thickBot="1" x14ac:dyDescent="0.3">
      <c r="BS1" t="s">
        <v>117</v>
      </c>
    </row>
    <row r="2" spans="1:75" ht="15.75" thickBot="1" x14ac:dyDescent="0.3">
      <c r="E2" s="79" t="s">
        <v>159</v>
      </c>
      <c r="F2" s="80"/>
      <c r="G2" s="80"/>
      <c r="H2" s="80"/>
      <c r="I2" s="81"/>
      <c r="L2" s="82" t="s">
        <v>160</v>
      </c>
      <c r="M2" s="82"/>
      <c r="N2" s="82"/>
      <c r="O2" s="82"/>
      <c r="P2" s="82"/>
      <c r="Q2" s="82"/>
      <c r="S2" s="82" t="s">
        <v>164</v>
      </c>
      <c r="T2" s="82"/>
      <c r="U2" s="82"/>
      <c r="V2" s="82"/>
      <c r="W2" s="82"/>
      <c r="X2" s="82"/>
      <c r="Y2" s="82"/>
      <c r="AA2" s="59" t="s">
        <v>165</v>
      </c>
      <c r="AB2" s="59"/>
      <c r="AC2" s="59"/>
      <c r="AD2" s="59"/>
      <c r="AE2" s="59"/>
      <c r="AF2" s="59"/>
      <c r="AG2" s="59"/>
      <c r="AN2" s="61"/>
      <c r="AU2" s="61"/>
      <c r="BJ2" t="s">
        <v>169</v>
      </c>
      <c r="BS2" t="s">
        <v>118</v>
      </c>
      <c r="BV2" s="26" t="s">
        <v>119</v>
      </c>
    </row>
    <row r="3" spans="1:75" x14ac:dyDescent="0.25">
      <c r="AA3" t="s">
        <v>166</v>
      </c>
      <c r="AF3" s="60">
        <v>1</v>
      </c>
      <c r="AH3" t="s">
        <v>166</v>
      </c>
      <c r="AM3" s="60">
        <v>2</v>
      </c>
      <c r="AO3" t="s">
        <v>166</v>
      </c>
      <c r="AT3" s="60">
        <v>3</v>
      </c>
      <c r="AV3" t="s">
        <v>166</v>
      </c>
      <c r="BA3" s="60">
        <v>4</v>
      </c>
      <c r="BC3" t="s">
        <v>166</v>
      </c>
      <c r="BH3" s="60">
        <v>5</v>
      </c>
      <c r="BS3" t="s">
        <v>120</v>
      </c>
    </row>
    <row r="4" spans="1:75" x14ac:dyDescent="0.25">
      <c r="AA4" t="s">
        <v>167</v>
      </c>
      <c r="AH4" t="s">
        <v>167</v>
      </c>
      <c r="AO4" t="s">
        <v>167</v>
      </c>
      <c r="AV4" t="s">
        <v>167</v>
      </c>
      <c r="BC4" t="s">
        <v>167</v>
      </c>
      <c r="BT4" t="s">
        <v>121</v>
      </c>
      <c r="BV4" s="26" t="s">
        <v>122</v>
      </c>
      <c r="BW4" s="27"/>
    </row>
    <row r="5" spans="1:75" x14ac:dyDescent="0.25">
      <c r="Q5" s="26" t="s">
        <v>162</v>
      </c>
      <c r="X5" s="26" t="s">
        <v>162</v>
      </c>
      <c r="BT5" t="s">
        <v>123</v>
      </c>
      <c r="BV5" s="26" t="s">
        <v>124</v>
      </c>
      <c r="BW5" s="27"/>
    </row>
    <row r="6" spans="1:75" x14ac:dyDescent="0.25">
      <c r="BS6" t="s">
        <v>125</v>
      </c>
      <c r="BV6" s="26" t="s">
        <v>126</v>
      </c>
    </row>
    <row r="8" spans="1:75" s="1" customFormat="1" ht="15" customHeight="1" x14ac:dyDescent="0.25">
      <c r="A8" s="11" t="s">
        <v>2</v>
      </c>
      <c r="B8" s="11" t="s">
        <v>102</v>
      </c>
      <c r="C8" s="76" t="s">
        <v>153</v>
      </c>
      <c r="D8" s="77"/>
      <c r="E8" s="11" t="s">
        <v>103</v>
      </c>
      <c r="F8" s="11" t="s">
        <v>104</v>
      </c>
      <c r="G8" s="11" t="s">
        <v>105</v>
      </c>
      <c r="H8" s="11" t="s">
        <v>106</v>
      </c>
      <c r="I8" s="11" t="s">
        <v>17</v>
      </c>
      <c r="J8" s="11" t="s">
        <v>152</v>
      </c>
      <c r="K8" s="23"/>
      <c r="L8" s="11" t="s">
        <v>2</v>
      </c>
      <c r="M8" s="11" t="s">
        <v>102</v>
      </c>
      <c r="N8" s="76" t="s">
        <v>161</v>
      </c>
      <c r="O8" s="78"/>
      <c r="P8" s="78"/>
      <c r="Q8" s="77"/>
      <c r="R8" s="23"/>
      <c r="S8" s="11" t="s">
        <v>2</v>
      </c>
      <c r="T8" s="11" t="s">
        <v>102</v>
      </c>
      <c r="U8" s="76" t="s">
        <v>161</v>
      </c>
      <c r="V8" s="78"/>
      <c r="W8" s="78"/>
      <c r="X8" s="77"/>
      <c r="Y8" s="23"/>
      <c r="Z8" s="23"/>
      <c r="AA8" s="11" t="s">
        <v>2</v>
      </c>
      <c r="AB8" s="11" t="s">
        <v>102</v>
      </c>
      <c r="AC8" s="76" t="s">
        <v>161</v>
      </c>
      <c r="AD8" s="78"/>
      <c r="AE8" s="78"/>
      <c r="AF8" s="77"/>
      <c r="AG8" s="23"/>
      <c r="AH8" s="11" t="s">
        <v>2</v>
      </c>
      <c r="AI8" s="11" t="s">
        <v>102</v>
      </c>
      <c r="AJ8" s="76" t="s">
        <v>161</v>
      </c>
      <c r="AK8" s="78"/>
      <c r="AL8" s="78"/>
      <c r="AM8" s="77"/>
      <c r="AN8" s="23"/>
      <c r="AO8" s="11" t="s">
        <v>2</v>
      </c>
      <c r="AP8" s="11" t="s">
        <v>102</v>
      </c>
      <c r="AQ8" s="76" t="s">
        <v>161</v>
      </c>
      <c r="AR8" s="78"/>
      <c r="AS8" s="78"/>
      <c r="AT8" s="77"/>
      <c r="AU8" s="23"/>
      <c r="AV8" s="11" t="s">
        <v>2</v>
      </c>
      <c r="AW8" s="11" t="s">
        <v>102</v>
      </c>
      <c r="AX8" s="76" t="s">
        <v>161</v>
      </c>
      <c r="AY8" s="78"/>
      <c r="AZ8" s="78"/>
      <c r="BA8" s="77"/>
      <c r="BB8" s="23"/>
      <c r="BC8" s="11" t="s">
        <v>2</v>
      </c>
      <c r="BD8" s="11" t="s">
        <v>102</v>
      </c>
      <c r="BE8" s="76" t="s">
        <v>161</v>
      </c>
      <c r="BF8" s="78"/>
      <c r="BG8" s="78"/>
      <c r="BH8" s="77"/>
      <c r="BI8" s="23"/>
      <c r="BJ8" s="11" t="s">
        <v>2</v>
      </c>
      <c r="BK8" s="11" t="s">
        <v>102</v>
      </c>
      <c r="BL8" s="76" t="s">
        <v>161</v>
      </c>
      <c r="BM8" s="78"/>
      <c r="BN8" s="78"/>
      <c r="BO8" s="77"/>
      <c r="BP8" s="23"/>
      <c r="BQ8" s="23"/>
      <c r="BS8" s="22" t="s">
        <v>111</v>
      </c>
    </row>
    <row r="9" spans="1:75" s="1" customFormat="1" x14ac:dyDescent="0.25">
      <c r="A9" s="23"/>
      <c r="B9" s="23"/>
      <c r="C9" s="23" t="s">
        <v>156</v>
      </c>
      <c r="D9" s="23" t="s">
        <v>156</v>
      </c>
      <c r="E9" s="11" t="s">
        <v>107</v>
      </c>
      <c r="F9" s="11" t="s">
        <v>107</v>
      </c>
      <c r="G9" s="11" t="s">
        <v>107</v>
      </c>
      <c r="H9" s="11" t="s">
        <v>108</v>
      </c>
      <c r="I9" s="11" t="s">
        <v>109</v>
      </c>
      <c r="J9" s="11" t="s">
        <v>156</v>
      </c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  <c r="V9" s="23"/>
      <c r="W9" s="23"/>
      <c r="X9" s="23"/>
      <c r="Y9" s="23"/>
      <c r="Z9" s="23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  <c r="BA9" s="23"/>
      <c r="BB9" s="23"/>
      <c r="BC9" s="23"/>
      <c r="BD9" s="23"/>
      <c r="BE9" s="23"/>
      <c r="BF9" s="23"/>
      <c r="BG9" s="23"/>
      <c r="BH9" s="23"/>
      <c r="BI9" s="23"/>
      <c r="BJ9" s="23"/>
      <c r="BK9" s="23"/>
      <c r="BL9" s="23"/>
      <c r="BM9" s="23"/>
      <c r="BN9" s="23"/>
      <c r="BO9" s="23"/>
      <c r="BP9" s="23"/>
      <c r="BQ9" s="23"/>
      <c r="BS9" s="22"/>
    </row>
    <row r="10" spans="1:75" ht="15.75" thickBot="1" x14ac:dyDescent="0.3">
      <c r="C10" s="24" t="s">
        <v>154</v>
      </c>
      <c r="D10" s="24" t="s">
        <v>155</v>
      </c>
      <c r="E10" s="17" t="s">
        <v>112</v>
      </c>
      <c r="F10" s="28" t="s">
        <v>113</v>
      </c>
      <c r="G10" s="28" t="s">
        <v>114</v>
      </c>
      <c r="H10" s="28" t="s">
        <v>115</v>
      </c>
      <c r="I10" s="28" t="s">
        <v>116</v>
      </c>
      <c r="J10" s="28" t="s">
        <v>151</v>
      </c>
      <c r="K10" s="36"/>
      <c r="N10" s="25">
        <v>1</v>
      </c>
      <c r="O10" s="25">
        <v>2</v>
      </c>
      <c r="P10" s="25">
        <v>3</v>
      </c>
      <c r="Q10" s="25">
        <v>4</v>
      </c>
      <c r="R10" s="36"/>
      <c r="U10" s="25">
        <v>1</v>
      </c>
      <c r="V10" s="25">
        <v>2</v>
      </c>
      <c r="W10" s="25">
        <v>3</v>
      </c>
      <c r="X10" s="25">
        <v>4</v>
      </c>
      <c r="Y10" s="36"/>
      <c r="Z10" s="36"/>
      <c r="AC10" s="25">
        <v>1</v>
      </c>
      <c r="AD10" s="25">
        <v>2</v>
      </c>
      <c r="AE10" s="25">
        <v>3</v>
      </c>
      <c r="AF10" s="25">
        <v>4</v>
      </c>
      <c r="AG10" s="36"/>
      <c r="AJ10" s="25">
        <v>1</v>
      </c>
      <c r="AK10" s="25">
        <v>2</v>
      </c>
      <c r="AL10" s="25">
        <v>3</v>
      </c>
      <c r="AM10" s="25">
        <v>4</v>
      </c>
      <c r="AN10" s="36"/>
      <c r="AQ10" s="25">
        <v>1</v>
      </c>
      <c r="AR10" s="25">
        <v>2</v>
      </c>
      <c r="AS10" s="25">
        <v>3</v>
      </c>
      <c r="AT10" s="25">
        <v>4</v>
      </c>
      <c r="AU10" s="36"/>
      <c r="AX10" s="25">
        <v>1</v>
      </c>
      <c r="AY10" s="25">
        <v>2</v>
      </c>
      <c r="AZ10" s="25">
        <v>3</v>
      </c>
      <c r="BA10" s="25">
        <v>4</v>
      </c>
      <c r="BB10" s="36"/>
      <c r="BE10" s="25">
        <v>1</v>
      </c>
      <c r="BF10" s="25">
        <v>2</v>
      </c>
      <c r="BG10" s="25">
        <v>3</v>
      </c>
      <c r="BH10" s="25">
        <v>4</v>
      </c>
      <c r="BI10" s="36"/>
      <c r="BL10" s="25">
        <v>1</v>
      </c>
      <c r="BM10" s="25">
        <v>2</v>
      </c>
      <c r="BN10" s="25">
        <v>3</v>
      </c>
      <c r="BO10" s="25">
        <v>4</v>
      </c>
      <c r="BP10" s="36"/>
      <c r="BQ10" s="36"/>
      <c r="BS10" t="s">
        <v>127</v>
      </c>
    </row>
    <row r="11" spans="1:75" ht="15.75" thickBot="1" x14ac:dyDescent="0.3">
      <c r="A11" s="12">
        <v>24</v>
      </c>
      <c r="B11" s="16">
        <v>2002</v>
      </c>
      <c r="C11" s="43">
        <v>-1956201.4500859925</v>
      </c>
      <c r="D11" s="43">
        <v>3739941.0803154707</v>
      </c>
      <c r="E11" s="29">
        <v>1523670.1312683504</v>
      </c>
      <c r="F11" s="19">
        <v>854871.14703622425</v>
      </c>
      <c r="G11" s="19">
        <v>663999</v>
      </c>
      <c r="H11" s="19">
        <v>7124.9668564346994</v>
      </c>
      <c r="I11" s="38">
        <v>3013.1797778016089</v>
      </c>
      <c r="J11" s="13">
        <f>TREND($E$11:$E$34,$F$11:$I$34,F11:I11)</f>
        <v>1621628.6645616177</v>
      </c>
      <c r="K11" s="37"/>
      <c r="L11" s="12">
        <v>24</v>
      </c>
      <c r="M11" s="16">
        <v>2002</v>
      </c>
      <c r="N11" s="57">
        <f xml:space="preserve"> INDEX(  LINEST( $E11:$E$34, $F11:G$34,  ,1), 3, 1)</f>
        <v>0.99415695291069595</v>
      </c>
      <c r="O11" s="57">
        <f xml:space="preserve"> INDEX(  LINEST( $E11:$E$34, $F11:H$34,  ,1), 3, 1)</f>
        <v>0.9941595483168979</v>
      </c>
      <c r="P11" s="57">
        <f xml:space="preserve"> INDEX(  LINEST( $E11:$E$34, $F11:I$34,  ,1), 3, 1)</f>
        <v>0.99446868515043529</v>
      </c>
      <c r="Q11" s="57">
        <f xml:space="preserve"> INDEX(  LINEST( $E11:$E$34, $F11:J$34,  ,1), 3, 1)</f>
        <v>0.99446868515043529</v>
      </c>
      <c r="R11" s="37"/>
      <c r="S11" s="12">
        <v>24</v>
      </c>
      <c r="T11" s="16">
        <v>2002</v>
      </c>
      <c r="U11" s="13">
        <f>IF(AND(TREND($E11:$E$34,$F11:F$34,$F$39:F$39)&gt;=$C$39,TREND($E11:$E$34,$F11:F$34,$F$39:F$39)&lt;=$D$39),1,0 )</f>
        <v>1</v>
      </c>
      <c r="V11" s="13">
        <f>IF(AND(TREND($E11:$E$34,$F11:G$34,$F$39:G$39)&gt;=$C$39,TREND($E11:$E$34,$F11:G$34,$F$39:G$39)&lt;=$D$39),1,0 )</f>
        <v>1</v>
      </c>
      <c r="W11" s="13">
        <f>IF(AND(TREND($E11:$E$34,$F11:H$34,$F$39:H$39)&gt;=$C$39,TREND($E11:$E$34,$F11:H$34,$F$39:H$39)&lt;=$D$39),1,0 )</f>
        <v>1</v>
      </c>
      <c r="X11" s="13">
        <f>IF(AND(TREND($E11:$E$34,$F11:I$34,$F$39:I$39)&gt;=$C$39,TREND($E11:$E$34,$F11:I$34,$F$39:I$39)&lt;=$D$39),1,0 )</f>
        <v>1</v>
      </c>
      <c r="Y11" s="37"/>
      <c r="Z11" s="37"/>
      <c r="AA11" s="12">
        <v>24</v>
      </c>
      <c r="AB11" s="16">
        <v>2002</v>
      </c>
      <c r="AC11" s="13">
        <f>IF(INDEX(  LINEST($E11:$E$34,$F11:F$34,  ,1), 1, $AF$3)&gt;0,1,0)</f>
        <v>1</v>
      </c>
      <c r="AD11" s="13">
        <f>IF(INDEX(  LINEST($E11:$E$34,$F11:G$34,  ,1), 1, $AF$3)&gt;0,1,0)</f>
        <v>1</v>
      </c>
      <c r="AE11" s="13">
        <f>IF(INDEX(  LINEST($E11:$E$34,$F11:H$34,  ,1), 1, $AF$3)&gt;0,1,0)</f>
        <v>1</v>
      </c>
      <c r="AF11" s="13">
        <f>IF(   INDEX(LINEST($E11:$E$34,$F11:I$34,  ,1), 1, $AF$3)&gt;0,1,0)</f>
        <v>0</v>
      </c>
      <c r="AG11" s="37"/>
      <c r="AH11" s="12">
        <v>24</v>
      </c>
      <c r="AI11" s="16">
        <v>2002</v>
      </c>
      <c r="AJ11" s="13">
        <f>IF(   INDEX(LINEST($E11:$E$34,$F11:F$34,  ,1), 1, $AM$3)&gt;0,1,0)</f>
        <v>1</v>
      </c>
      <c r="AK11" s="13">
        <f>IF(   INDEX(LINEST($E11:$E$34,$F11:G$34,  ,1), 1, $AM$3)&gt;0,1,0)</f>
        <v>1</v>
      </c>
      <c r="AL11" s="13">
        <f>IF(   INDEX(LINEST($E11:$E$34,$F11:H$34,  ,1), 1, $AM$3)&gt;0,1,0)</f>
        <v>1</v>
      </c>
      <c r="AM11" s="13">
        <f>IF(   INDEX(LINEST($E11:$E$34,$F11:I$34,  ,1), 1, $AM$3)&gt;0,1,0)</f>
        <v>1</v>
      </c>
      <c r="AN11" s="37"/>
      <c r="AO11" s="12">
        <v>24</v>
      </c>
      <c r="AP11" s="16">
        <v>2002</v>
      </c>
      <c r="AQ11" s="62">
        <v>1</v>
      </c>
      <c r="AR11" s="13">
        <f>IF(   INDEX(LINEST($E11:$E$34,$F11:G$34,  ,1), 1, $AT$3)&gt;0,1,0)</f>
        <v>1</v>
      </c>
      <c r="AS11" s="13">
        <f>IF(   INDEX(LINEST($E11:$E$34,$F11:H$34,  ,1), 1, $AT$3)&gt;0,1,0)</f>
        <v>1</v>
      </c>
      <c r="AT11" s="13">
        <f>IF(   INDEX(LINEST($E11:$E$34,$F11:I$34,  ,1), 1, $AT$3)&gt;0,1,0)</f>
        <v>1</v>
      </c>
      <c r="AU11" s="37"/>
      <c r="AV11" s="12">
        <v>24</v>
      </c>
      <c r="AW11" s="16">
        <v>2002</v>
      </c>
      <c r="AX11" s="62">
        <v>1</v>
      </c>
      <c r="AY11" s="62">
        <v>1</v>
      </c>
      <c r="AZ11" s="13">
        <f>IF(   INDEX(LINEST($E11:$E$34,$F11:H$34,  ,1), 1, $BA$3)&gt;0,1,0)</f>
        <v>1</v>
      </c>
      <c r="BA11" s="13">
        <f>IF(   INDEX(LINEST($E11:$E$34,$F11:I$34,  ,1), 1, $BA$3)&gt;0,1,0)</f>
        <v>1</v>
      </c>
      <c r="BB11" s="37"/>
      <c r="BC11" s="12">
        <v>24</v>
      </c>
      <c r="BD11" s="16">
        <v>2002</v>
      </c>
      <c r="BE11" s="62">
        <v>1</v>
      </c>
      <c r="BF11" s="62">
        <v>1</v>
      </c>
      <c r="BG11" s="62">
        <v>1</v>
      </c>
      <c r="BH11" s="13">
        <f>IF(   INDEX(LINEST($E11:$E$34,$F11:I$34,  ,1), 1, $BH$3)&gt;0,1,0)</f>
        <v>1</v>
      </c>
      <c r="BI11" s="37"/>
      <c r="BJ11" s="12">
        <v>24</v>
      </c>
      <c r="BK11" s="16">
        <v>2002</v>
      </c>
      <c r="BL11" s="63">
        <f t="shared" ref="BL11:BN11" si="0">PRODUCT(N11,U11,AC11,AJ11,AQ11,AX11,BE11)</f>
        <v>0.99415695291069595</v>
      </c>
      <c r="BM11" s="63">
        <f t="shared" si="0"/>
        <v>0.9941595483168979</v>
      </c>
      <c r="BN11" s="63">
        <f t="shared" si="0"/>
        <v>0.99446868515043529</v>
      </c>
      <c r="BO11" s="63">
        <f>PRODUCT(Q11,X11,AF11,AM11,AT11,BA11,BH11)</f>
        <v>0</v>
      </c>
      <c r="BP11" s="37"/>
      <c r="BQ11" s="37"/>
    </row>
    <row r="12" spans="1:75" x14ac:dyDescent="0.25">
      <c r="A12" s="12">
        <v>23</v>
      </c>
      <c r="B12" s="16">
        <v>2003</v>
      </c>
      <c r="C12" s="43">
        <v>-1286877.1868016412</v>
      </c>
      <c r="D12" s="43">
        <v>4213046.8077561511</v>
      </c>
      <c r="E12" s="30">
        <v>1899714.2822209885</v>
      </c>
      <c r="F12" s="13">
        <v>1139219.2493035407</v>
      </c>
      <c r="G12" s="13">
        <v>884859</v>
      </c>
      <c r="H12" s="13">
        <v>9472.4628590143511</v>
      </c>
      <c r="I12" s="39">
        <v>3063.7503642895449</v>
      </c>
      <c r="J12" s="13">
        <f t="shared" ref="J12:J39" si="1">TREND($E$11:$E$34,$F$11:$I$34,F12:I12)</f>
        <v>2013016.1992909929</v>
      </c>
      <c r="K12" s="37"/>
      <c r="L12" s="12">
        <v>23</v>
      </c>
      <c r="M12" s="16">
        <v>2003</v>
      </c>
      <c r="N12" s="57">
        <f xml:space="preserve"> INDEX(  LINEST( $E12:$E$34, $F12:G$34,  ,1), 3, 1)</f>
        <v>0.99379787217865456</v>
      </c>
      <c r="O12" s="57">
        <f xml:space="preserve"> INDEX(  LINEST( $E12:$E$34, $F12:H$34,  ,1), 3, 1)</f>
        <v>0.99379852746158992</v>
      </c>
      <c r="P12" s="57">
        <f xml:space="preserve"> INDEX(  LINEST( $E12:$E$34, $F12:I$34,  ,1), 3, 1)</f>
        <v>0.99411955701565546</v>
      </c>
      <c r="Q12" s="57">
        <f xml:space="preserve"> INDEX(  LINEST( $E12:$E$34, $F12:J$34,  ,1), 3, 1)</f>
        <v>0.99411955701565546</v>
      </c>
      <c r="R12" s="37"/>
      <c r="S12" s="12">
        <v>23</v>
      </c>
      <c r="T12" s="16">
        <v>2003</v>
      </c>
      <c r="U12" s="13">
        <f>IF(AND(TREND($E12:$E$34,$F12:F$34,$F$39:F$39)&gt;=$C$39,TREND($E12:$E$34,$F12:F$34,$F$39:F$39)&lt;=$D$39),1,0 )</f>
        <v>1</v>
      </c>
      <c r="V12" s="13">
        <f>IF(AND(TREND($E12:$E$34,$F12:G$34,$F$39:G$39)&gt;=$C$39,TREND($E12:$E$34,$F12:G$34,$F$39:G$39)&lt;=$D$39),1,0 )</f>
        <v>1</v>
      </c>
      <c r="W12" s="13">
        <f>IF(AND(TREND($E12:$E$34,$F12:H$34,$F$39:H$39)&gt;=$C$39,TREND($E12:$E$34,$F12:H$34,$F$39:H$39)&lt;=$D$39),1,0 )</f>
        <v>1</v>
      </c>
      <c r="X12" s="13">
        <f>IF(AND(TREND($E12:$E$34,$F12:I$34,$F$39:I$39)&gt;=$C$39,TREND($E12:$E$34,$F12:I$34,$F$39:I$39)&lt;=$D$39),1,0 )</f>
        <v>1</v>
      </c>
      <c r="Y12" s="37"/>
      <c r="Z12" s="37"/>
      <c r="AA12" s="12">
        <v>23</v>
      </c>
      <c r="AB12" s="16">
        <v>2003</v>
      </c>
      <c r="AC12" s="13">
        <f>IF(INDEX(  LINEST($E12:$E$34,$F12:F$34,  ,1), 1, $AF$3)&gt;0,1,0)</f>
        <v>1</v>
      </c>
      <c r="AD12" s="13">
        <f>IF(INDEX(  LINEST($E12:$E$34,$F12:G$34,  ,1), 1, $AF$3)&gt;0,1,0)</f>
        <v>1</v>
      </c>
      <c r="AE12" s="13">
        <f>IF(INDEX(  LINEST($E12:$E$34,$F12:H$34,  ,1), 1, $AF$3)&gt;0,1,0)</f>
        <v>1</v>
      </c>
      <c r="AF12" s="13">
        <f>IF(INDEX(  LINEST($E12:$E$34,$F12:I$34,  ,1), 1, $AF$3)&gt;0,1,0)</f>
        <v>0</v>
      </c>
      <c r="AG12" s="37"/>
      <c r="AH12" s="12">
        <v>23</v>
      </c>
      <c r="AI12" s="16">
        <v>2003</v>
      </c>
      <c r="AJ12" s="13">
        <f>IF(   INDEX(LINEST($E12:$E$34,$F12:F$34,  ,1), 1, $AM$3)&gt;0,1,0)</f>
        <v>1</v>
      </c>
      <c r="AK12" s="13">
        <f>IF(   INDEX(LINEST($E12:$E$34,$F12:G$34,  ,1), 1, $AM$3)&gt;0,1,0)</f>
        <v>1</v>
      </c>
      <c r="AL12" s="13">
        <f>IF(   INDEX(LINEST($E12:$E$34,$F12:H$34,  ,1), 1, $AM$3)&gt;0,1,0)</f>
        <v>1</v>
      </c>
      <c r="AM12" s="13">
        <f>IF(   INDEX(LINEST($E12:$E$34,$F12:I$34,  ,1), 1, $AM$3)&gt;0,1,0)</f>
        <v>1</v>
      </c>
      <c r="AN12" s="37"/>
      <c r="AO12" s="12">
        <v>23</v>
      </c>
      <c r="AP12" s="16">
        <v>2003</v>
      </c>
      <c r="AQ12" s="62">
        <v>1</v>
      </c>
      <c r="AR12" s="13">
        <f>IF(   INDEX(LINEST($E12:$E$34,$F12:G$34,  ,1), 1, $AT$3)&gt;0,1,0)</f>
        <v>1</v>
      </c>
      <c r="AS12" s="13">
        <f>IF(   INDEX(LINEST($E12:$E$34,$F12:H$34,  ,1), 1, $AT$3)&gt;0,1,0)</f>
        <v>1</v>
      </c>
      <c r="AT12" s="13">
        <f>IF(   INDEX(LINEST($E12:$E$34,$F12:I$34,  ,1), 1, $AT$3)&gt;0,1,0)</f>
        <v>1</v>
      </c>
      <c r="AU12" s="37"/>
      <c r="AV12" s="12">
        <v>23</v>
      </c>
      <c r="AW12" s="16">
        <v>2003</v>
      </c>
      <c r="AX12" s="62">
        <v>1</v>
      </c>
      <c r="AY12" s="62">
        <v>1</v>
      </c>
      <c r="AZ12" s="13">
        <f>IF(   INDEX(LINEST($E12:$E$34,$F12:H$34,  ,1), 1, $BA$3)&gt;0,1,0)</f>
        <v>1</v>
      </c>
      <c r="BA12" s="13">
        <f>IF(   INDEX(LINEST($E12:$E$34,$F12:I$34,  ,1), 1, $BA$3)&gt;0,1,0)</f>
        <v>1</v>
      </c>
      <c r="BB12" s="37"/>
      <c r="BC12" s="12">
        <v>23</v>
      </c>
      <c r="BD12" s="16">
        <v>2003</v>
      </c>
      <c r="BE12" s="62">
        <v>1</v>
      </c>
      <c r="BF12" s="62">
        <v>1</v>
      </c>
      <c r="BG12" s="62">
        <v>1</v>
      </c>
      <c r="BH12" s="13">
        <f>IF(   INDEX(LINEST($E12:$E$34,$F12:I$34,  ,1), 1, $BH$3)&gt;0,1,0)</f>
        <v>1</v>
      </c>
      <c r="BI12" s="37"/>
      <c r="BJ12" s="12">
        <v>23</v>
      </c>
      <c r="BK12" s="16">
        <v>2003</v>
      </c>
      <c r="BL12" s="63">
        <f t="shared" ref="BL12:BL34" si="2">PRODUCT(N12,U12,AC12,AJ12,AQ12,AX12,BE12)</f>
        <v>0.99379787217865456</v>
      </c>
      <c r="BM12" s="63">
        <f t="shared" ref="BM12:BM34" si="3">PRODUCT(O12,V12,AD12,AK12,AR12,AY12,BF12)</f>
        <v>0.99379852746158992</v>
      </c>
      <c r="BN12" s="63">
        <f t="shared" ref="BN12:BN34" si="4">PRODUCT(P12,W12,AE12,AL12,AS12,AZ12,BG12)</f>
        <v>0.99411955701565546</v>
      </c>
      <c r="BO12" s="63">
        <f t="shared" ref="BO12:BO34" si="5">PRODUCT(Q12,X12,AF12,AM12,AT12,BA12,BH12)</f>
        <v>0</v>
      </c>
      <c r="BP12" s="37"/>
      <c r="BQ12" s="37"/>
      <c r="BS12" s="35" t="s">
        <v>128</v>
      </c>
      <c r="BT12" s="35"/>
    </row>
    <row r="13" spans="1:75" x14ac:dyDescent="0.25">
      <c r="A13" s="12">
        <v>22</v>
      </c>
      <c r="B13" s="16">
        <v>2004</v>
      </c>
      <c r="C13" s="43">
        <v>-580604.81776423042</v>
      </c>
      <c r="D13" s="43">
        <v>4718163.99984763</v>
      </c>
      <c r="E13" s="30">
        <v>2271976.8034374709</v>
      </c>
      <c r="F13" s="13">
        <v>1403738.508618192</v>
      </c>
      <c r="G13" s="13">
        <v>1090317</v>
      </c>
      <c r="H13" s="13">
        <v>10821.718177877687</v>
      </c>
      <c r="I13" s="39">
        <v>3114.3209507774804</v>
      </c>
      <c r="J13" s="13">
        <f t="shared" si="1"/>
        <v>2325038.8548217583</v>
      </c>
      <c r="K13" s="37"/>
      <c r="L13" s="12">
        <v>22</v>
      </c>
      <c r="M13" s="16">
        <v>2004</v>
      </c>
      <c r="N13" s="57">
        <f xml:space="preserve"> INDEX(  LINEST( $E13:$E$34, $F13:G$34,  ,1), 3, 1)</f>
        <v>0.99339107976646968</v>
      </c>
      <c r="O13" s="57">
        <f xml:space="preserve"> INDEX(  LINEST( $E13:$E$34, $F13:H$34,  ,1), 3, 1)</f>
        <v>0.99339114184287503</v>
      </c>
      <c r="P13" s="57">
        <f xml:space="preserve"> INDEX(  LINEST( $E13:$E$34, $F13:I$34,  ,1), 3, 1)</f>
        <v>0.99372331102617129</v>
      </c>
      <c r="Q13" s="57">
        <f xml:space="preserve"> INDEX(  LINEST( $E13:$E$34, $F13:J$34,  ,1), 3, 1)</f>
        <v>0.99372331102617129</v>
      </c>
      <c r="R13" s="37"/>
      <c r="S13" s="12">
        <v>22</v>
      </c>
      <c r="T13" s="16">
        <v>2004</v>
      </c>
      <c r="U13" s="13">
        <f>IF(AND(TREND($E13:$E$34,$F13:F$34,$F$39:F$39)&gt;=$C$39,TREND($E13:$E$34,$F13:F$34,$F$39:F$39)&lt;=$D$39),1,0 )</f>
        <v>1</v>
      </c>
      <c r="V13" s="13">
        <f>IF(AND(TREND($E13:$E$34,$F13:G$34,$F$39:G$39)&gt;=$C$39,TREND($E13:$E$34,$F13:G$34,$F$39:G$39)&lt;=$D$39),1,0 )</f>
        <v>1</v>
      </c>
      <c r="W13" s="13">
        <f>IF(AND(TREND($E13:$E$34,$F13:H$34,$F$39:H$39)&gt;=$C$39,TREND($E13:$E$34,$F13:H$34,$F$39:H$39)&lt;=$D$39),1,0 )</f>
        <v>1</v>
      </c>
      <c r="X13" s="13">
        <f>IF(AND(TREND($E13:$E$34,$F13:I$34,$F$39:I$39)&gt;=$C$39,TREND($E13:$E$34,$F13:I$34,$F$39:I$39)&lt;=$D$39),1,0 )</f>
        <v>1</v>
      </c>
      <c r="Y13" s="37"/>
      <c r="Z13" s="37"/>
      <c r="AA13" s="12">
        <v>22</v>
      </c>
      <c r="AB13" s="16">
        <v>2004</v>
      </c>
      <c r="AC13" s="13">
        <f>IF(INDEX(  LINEST($E13:$E$34,$F13:F$34,  ,1), 1, $AF$3)&gt;0,1,0)</f>
        <v>1</v>
      </c>
      <c r="AD13" s="13">
        <f>IF(INDEX(  LINEST($E13:$E$34,$F13:G$34,  ,1), 1, $AF$3)&gt;0,1,0)</f>
        <v>1</v>
      </c>
      <c r="AE13" s="13">
        <f>IF(INDEX(  LINEST($E13:$E$34,$F13:H$34,  ,1), 1, $AF$3)&gt;0,1,0)</f>
        <v>0</v>
      </c>
      <c r="AF13" s="13">
        <f>IF(INDEX(  LINEST($E13:$E$34,$F13:I$34,  ,1), 1, $AF$3)&gt;0,1,0)</f>
        <v>0</v>
      </c>
      <c r="AG13" s="37"/>
      <c r="AH13" s="12">
        <v>22</v>
      </c>
      <c r="AI13" s="16">
        <v>2004</v>
      </c>
      <c r="AJ13" s="13">
        <f>IF(   INDEX(LINEST($E13:$E$34,$F13:F$34,  ,1), 1, $AM$3)&gt;0,1,0)</f>
        <v>1</v>
      </c>
      <c r="AK13" s="13">
        <f>IF(   INDEX(LINEST($E13:$E$34,$F13:G$34,  ,1), 1, $AM$3)&gt;0,1,0)</f>
        <v>1</v>
      </c>
      <c r="AL13" s="13">
        <f>IF(   INDEX(LINEST($E13:$E$34,$F13:H$34,  ,1), 1, $AM$3)&gt;0,1,0)</f>
        <v>1</v>
      </c>
      <c r="AM13" s="13">
        <f>IF(   INDEX(LINEST($E13:$E$34,$F13:I$34,  ,1), 1, $AM$3)&gt;0,1,0)</f>
        <v>1</v>
      </c>
      <c r="AN13" s="37"/>
      <c r="AO13" s="12">
        <v>22</v>
      </c>
      <c r="AP13" s="16">
        <v>2004</v>
      </c>
      <c r="AQ13" s="62">
        <v>1</v>
      </c>
      <c r="AR13" s="13">
        <f>IF(   INDEX(LINEST($E13:$E$34,$F13:G$34,  ,1), 1, $AT$3)&gt;0,1,0)</f>
        <v>1</v>
      </c>
      <c r="AS13" s="13">
        <f>IF(   INDEX(LINEST($E13:$E$34,$F13:H$34,  ,1), 1, $AT$3)&gt;0,1,0)</f>
        <v>1</v>
      </c>
      <c r="AT13" s="13">
        <f>IF(   INDEX(LINEST($E13:$E$34,$F13:I$34,  ,1), 1, $AT$3)&gt;0,1,0)</f>
        <v>1</v>
      </c>
      <c r="AU13" s="37"/>
      <c r="AV13" s="12">
        <v>22</v>
      </c>
      <c r="AW13" s="16">
        <v>2004</v>
      </c>
      <c r="AX13" s="62">
        <v>1</v>
      </c>
      <c r="AY13" s="62">
        <v>1</v>
      </c>
      <c r="AZ13" s="13">
        <f>IF(   INDEX(LINEST($E13:$E$34,$F13:H$34,  ,1), 1, $BA$3)&gt;0,1,0)</f>
        <v>1</v>
      </c>
      <c r="BA13" s="13">
        <f>IF(   INDEX(LINEST($E13:$E$34,$F13:I$34,  ,1), 1, $BA$3)&gt;0,1,0)</f>
        <v>1</v>
      </c>
      <c r="BB13" s="37"/>
      <c r="BC13" s="12">
        <v>22</v>
      </c>
      <c r="BD13" s="16">
        <v>2004</v>
      </c>
      <c r="BE13" s="62">
        <v>1</v>
      </c>
      <c r="BF13" s="62">
        <v>1</v>
      </c>
      <c r="BG13" s="62">
        <v>1</v>
      </c>
      <c r="BH13" s="13">
        <f>IF(   INDEX(LINEST($E13:$E$34,$F13:I$34,  ,1), 1, $BH$3)&gt;0,1,0)</f>
        <v>1</v>
      </c>
      <c r="BI13" s="37"/>
      <c r="BJ13" s="12">
        <v>22</v>
      </c>
      <c r="BK13" s="16">
        <v>2004</v>
      </c>
      <c r="BL13" s="63">
        <f t="shared" si="2"/>
        <v>0.99339107976646968</v>
      </c>
      <c r="BM13" s="63">
        <f t="shared" si="3"/>
        <v>0.99339114184287503</v>
      </c>
      <c r="BN13" s="63">
        <f t="shared" si="4"/>
        <v>0</v>
      </c>
      <c r="BO13" s="63">
        <f t="shared" si="5"/>
        <v>0</v>
      </c>
      <c r="BP13" s="37"/>
      <c r="BQ13" s="37"/>
      <c r="BS13" s="32" t="s">
        <v>129</v>
      </c>
      <c r="BT13" s="32">
        <v>0.99723050753094955</v>
      </c>
    </row>
    <row r="14" spans="1:75" x14ac:dyDescent="0.25">
      <c r="A14" s="12">
        <v>21</v>
      </c>
      <c r="B14" s="16">
        <v>2005</v>
      </c>
      <c r="C14" s="43">
        <v>162595.71389143006</v>
      </c>
      <c r="D14" s="43">
        <v>5258485.370482346</v>
      </c>
      <c r="E14" s="30">
        <v>2745199.6299384595</v>
      </c>
      <c r="F14" s="13">
        <v>1677617.7878271635</v>
      </c>
      <c r="G14" s="13">
        <v>1303046</v>
      </c>
      <c r="H14" s="13">
        <v>15014.027631766721</v>
      </c>
      <c r="I14" s="39">
        <v>3164.8915372654155</v>
      </c>
      <c r="J14" s="13">
        <f t="shared" si="1"/>
        <v>2813972.2413556622</v>
      </c>
      <c r="K14" s="37"/>
      <c r="L14" s="12">
        <v>21</v>
      </c>
      <c r="M14" s="16">
        <v>2005</v>
      </c>
      <c r="N14" s="57">
        <f xml:space="preserve"> INDEX(  LINEST( $E14:$E$34, $F14:G$34,  ,1), 3, 1)</f>
        <v>0.99291687523765426</v>
      </c>
      <c r="O14" s="57">
        <f xml:space="preserve"> INDEX(  LINEST( $E14:$E$34, $F14:H$34,  ,1), 3, 1)</f>
        <v>0.99291992303882237</v>
      </c>
      <c r="P14" s="57">
        <f xml:space="preserve"> INDEX(  LINEST( $E14:$E$34, $F14:I$34,  ,1), 3, 1)</f>
        <v>0.99325259737065974</v>
      </c>
      <c r="Q14" s="57">
        <f xml:space="preserve"> INDEX(  LINEST( $E14:$E$34, $F14:J$34,  ,1), 3, 1)</f>
        <v>0.99325259737065974</v>
      </c>
      <c r="R14" s="37"/>
      <c r="S14" s="12">
        <v>21</v>
      </c>
      <c r="T14" s="16">
        <v>2005</v>
      </c>
      <c r="U14" s="13">
        <f>IF(AND(TREND($E14:$E$34,$F14:F$34,$F$39:F$39)&gt;=$C$39,TREND($E14:$E$34,$F14:F$34,$F$39:F$39)&lt;=$D$39),1,0 )</f>
        <v>1</v>
      </c>
      <c r="V14" s="13">
        <f>IF(AND(TREND($E14:$E$34,$F14:G$34,$F$39:G$39)&gt;=$C$39,TREND($E14:$E$34,$F14:G$34,$F$39:G$39)&lt;=$D$39),1,0 )</f>
        <v>1</v>
      </c>
      <c r="W14" s="13">
        <f>IF(AND(TREND($E14:$E$34,$F14:H$34,$F$39:H$39)&gt;=$C$39,TREND($E14:$E$34,$F14:H$34,$F$39:H$39)&lt;=$D$39),1,0 )</f>
        <v>1</v>
      </c>
      <c r="X14" s="13">
        <f>IF(AND(TREND($E14:$E$34,$F14:I$34,$F$39:I$39)&gt;=$C$39,TREND($E14:$E$34,$F14:I$34,$F$39:I$39)&lt;=$D$39),1,0 )</f>
        <v>1</v>
      </c>
      <c r="Y14" s="37"/>
      <c r="Z14" s="37"/>
      <c r="AA14" s="12">
        <v>21</v>
      </c>
      <c r="AB14" s="16">
        <v>2005</v>
      </c>
      <c r="AC14" s="13">
        <f>IF(INDEX(  LINEST($E14:$E$34,$F14:F$34,  ,1), 1, $AF$3)&gt;0,1,0)</f>
        <v>1</v>
      </c>
      <c r="AD14" s="13">
        <f>IF(INDEX(  LINEST($E14:$E$34,$F14:G$34,  ,1), 1, $AF$3)&gt;0,1,0)</f>
        <v>1</v>
      </c>
      <c r="AE14" s="13">
        <f>IF(INDEX(  LINEST($E14:$E$34,$F14:H$34,  ,1), 1, $AF$3)&gt;0,1,0)</f>
        <v>0</v>
      </c>
      <c r="AF14" s="13">
        <f>IF(INDEX(  LINEST($E14:$E$34,$F14:I$34,  ,1), 1, $AF$3)&gt;0,1,0)</f>
        <v>0</v>
      </c>
      <c r="AG14" s="37"/>
      <c r="AH14" s="12">
        <v>21</v>
      </c>
      <c r="AI14" s="16">
        <v>2005</v>
      </c>
      <c r="AJ14" s="13">
        <f>IF(   INDEX(LINEST($E14:$E$34,$F14:F$34,  ,1), 1, $AM$3)&gt;0,1,0)</f>
        <v>1</v>
      </c>
      <c r="AK14" s="13">
        <f>IF(   INDEX(LINEST($E14:$E$34,$F14:G$34,  ,1), 1, $AM$3)&gt;0,1,0)</f>
        <v>1</v>
      </c>
      <c r="AL14" s="13">
        <f>IF(   INDEX(LINEST($E14:$E$34,$F14:H$34,  ,1), 1, $AM$3)&gt;0,1,0)</f>
        <v>1</v>
      </c>
      <c r="AM14" s="13">
        <f>IF(   INDEX(LINEST($E14:$E$34,$F14:I$34,  ,1), 1, $AM$3)&gt;0,1,0)</f>
        <v>1</v>
      </c>
      <c r="AN14" s="37"/>
      <c r="AO14" s="12">
        <v>21</v>
      </c>
      <c r="AP14" s="16">
        <v>2005</v>
      </c>
      <c r="AQ14" s="62">
        <v>1</v>
      </c>
      <c r="AR14" s="13">
        <f>IF(   INDEX(LINEST($E14:$E$34,$F14:G$34,  ,1), 1, $AT$3)&gt;0,1,0)</f>
        <v>1</v>
      </c>
      <c r="AS14" s="13">
        <f>IF(   INDEX(LINEST($E14:$E$34,$F14:H$34,  ,1), 1, $AT$3)&gt;0,1,0)</f>
        <v>1</v>
      </c>
      <c r="AT14" s="13">
        <f>IF(   INDEX(LINEST($E14:$E$34,$F14:I$34,  ,1), 1, $AT$3)&gt;0,1,0)</f>
        <v>1</v>
      </c>
      <c r="AU14" s="37"/>
      <c r="AV14" s="12">
        <v>21</v>
      </c>
      <c r="AW14" s="16">
        <v>2005</v>
      </c>
      <c r="AX14" s="62">
        <v>1</v>
      </c>
      <c r="AY14" s="62">
        <v>1</v>
      </c>
      <c r="AZ14" s="13">
        <f>IF(   INDEX(LINEST($E14:$E$34,$F14:H$34,  ,1), 1, $BA$3)&gt;0,1,0)</f>
        <v>1</v>
      </c>
      <c r="BA14" s="13">
        <f>IF(   INDEX(LINEST($E14:$E$34,$F14:I$34,  ,1), 1, $BA$3)&gt;0,1,0)</f>
        <v>1</v>
      </c>
      <c r="BB14" s="37"/>
      <c r="BC14" s="12">
        <v>21</v>
      </c>
      <c r="BD14" s="16">
        <v>2005</v>
      </c>
      <c r="BE14" s="62">
        <v>1</v>
      </c>
      <c r="BF14" s="62">
        <v>1</v>
      </c>
      <c r="BG14" s="62">
        <v>1</v>
      </c>
      <c r="BH14" s="13">
        <f>IF(   INDEX(LINEST($E14:$E$34,$F14:I$34,  ,1), 1, $BH$3)&gt;0,1,0)</f>
        <v>1</v>
      </c>
      <c r="BI14" s="37"/>
      <c r="BJ14" s="12">
        <v>21</v>
      </c>
      <c r="BK14" s="16">
        <v>2005</v>
      </c>
      <c r="BL14" s="63">
        <f t="shared" si="2"/>
        <v>0.99291687523765426</v>
      </c>
      <c r="BM14" s="63">
        <f t="shared" si="3"/>
        <v>0.99291992303882237</v>
      </c>
      <c r="BN14" s="63">
        <f t="shared" si="4"/>
        <v>0</v>
      </c>
      <c r="BO14" s="63">
        <f t="shared" si="5"/>
        <v>0</v>
      </c>
      <c r="BP14" s="37"/>
      <c r="BQ14" s="37"/>
      <c r="BS14" s="32" t="s">
        <v>130</v>
      </c>
      <c r="BT14" s="90">
        <v>0.99446868515043529</v>
      </c>
    </row>
    <row r="15" spans="1:75" x14ac:dyDescent="0.25">
      <c r="A15" s="12">
        <v>20</v>
      </c>
      <c r="B15" s="16">
        <v>2006</v>
      </c>
      <c r="C15" s="43">
        <v>942176.77224868082</v>
      </c>
      <c r="D15" s="43">
        <v>5837861.6182303559</v>
      </c>
      <c r="E15" s="30">
        <v>3476075.5445336094</v>
      </c>
      <c r="F15" s="13">
        <v>2080056.4881224297</v>
      </c>
      <c r="G15" s="13">
        <v>1615629</v>
      </c>
      <c r="H15" s="13">
        <v>18464.986503774206</v>
      </c>
      <c r="I15" s="39">
        <v>3262.6488048257374</v>
      </c>
      <c r="J15" s="13">
        <f t="shared" si="1"/>
        <v>3353135.6454100725</v>
      </c>
      <c r="K15" s="37"/>
      <c r="L15" s="12">
        <v>20</v>
      </c>
      <c r="M15" s="16">
        <v>2006</v>
      </c>
      <c r="N15" s="57">
        <f xml:space="preserve"> INDEX(  LINEST( $E15:$E$34, $F15:G$34,  ,1), 3, 1)</f>
        <v>0.99234219489884712</v>
      </c>
      <c r="O15" s="57">
        <f xml:space="preserve"> INDEX(  LINEST( $E15:$E$34, $F15:H$34,  ,1), 3, 1)</f>
        <v>0.99234840398888069</v>
      </c>
      <c r="P15" s="57">
        <f xml:space="preserve"> INDEX(  LINEST( $E15:$E$34, $F15:I$34,  ,1), 3, 1)</f>
        <v>0.99270800052976715</v>
      </c>
      <c r="Q15" s="57">
        <f xml:space="preserve"> INDEX(  LINEST( $E15:$E$34, $F15:J$34,  ,1), 3, 1)</f>
        <v>0.99270800052976715</v>
      </c>
      <c r="R15" s="37"/>
      <c r="S15" s="12">
        <v>20</v>
      </c>
      <c r="T15" s="16">
        <v>2006</v>
      </c>
      <c r="U15" s="13">
        <f>IF(AND(TREND($E15:$E$34,$F15:F$34,$F$39:F$39)&gt;=$C$39,TREND($E15:$E$34,$F15:F$34,$F$39:F$39)&lt;=$D$39),1,0 )</f>
        <v>1</v>
      </c>
      <c r="V15" s="13">
        <f>IF(AND(TREND($E15:$E$34,$F15:G$34,$F$39:G$39)&gt;=$C$39,TREND($E15:$E$34,$F15:G$34,$F$39:G$39)&lt;=$D$39),1,0 )</f>
        <v>1</v>
      </c>
      <c r="W15" s="13">
        <f>IF(AND(TREND($E15:$E$34,$F15:H$34,$F$39:H$39)&gt;=$C$39,TREND($E15:$E$34,$F15:H$34,$F$39:H$39)&lt;=$D$39),1,0 )</f>
        <v>1</v>
      </c>
      <c r="X15" s="13">
        <f>IF(AND(TREND($E15:$E$34,$F15:I$34,$F$39:I$39)&gt;=$C$39,TREND($E15:$E$34,$F15:I$34,$F$39:I$39)&lt;=$D$39),1,0 )</f>
        <v>1</v>
      </c>
      <c r="Y15" s="37"/>
      <c r="Z15" s="37"/>
      <c r="AA15" s="12">
        <v>20</v>
      </c>
      <c r="AB15" s="16">
        <v>2006</v>
      </c>
      <c r="AC15" s="13">
        <f>IF(INDEX(  LINEST($E15:$E$34,$F15:F$34,  ,1), 1, $AF$3)&gt;0,1,0)</f>
        <v>1</v>
      </c>
      <c r="AD15" s="13">
        <f>IF(INDEX(  LINEST($E15:$E$34,$F15:G$34,  ,1), 1, $AF$3)&gt;0,1,0)</f>
        <v>1</v>
      </c>
      <c r="AE15" s="13">
        <f>IF(INDEX(  LINEST($E15:$E$34,$F15:H$34,  ,1), 1, $AF$3)&gt;0,1,0)</f>
        <v>0</v>
      </c>
      <c r="AF15" s="13">
        <f>IF(INDEX(  LINEST($E15:$E$34,$F15:I$34,  ,1), 1, $AF$3)&gt;0,1,0)</f>
        <v>0</v>
      </c>
      <c r="AG15" s="37"/>
      <c r="AH15" s="12">
        <v>20</v>
      </c>
      <c r="AI15" s="16">
        <v>2006</v>
      </c>
      <c r="AJ15" s="13">
        <f>IF(   INDEX(LINEST($E15:$E$34,$F15:F$34,  ,1), 1, $AM$3)&gt;0,1,0)</f>
        <v>1</v>
      </c>
      <c r="AK15" s="13">
        <f>IF(   INDEX(LINEST($E15:$E$34,$F15:G$34,  ,1), 1, $AM$3)&gt;0,1,0)</f>
        <v>1</v>
      </c>
      <c r="AL15" s="13">
        <f>IF(   INDEX(LINEST($E15:$E$34,$F15:H$34,  ,1), 1, $AM$3)&gt;0,1,0)</f>
        <v>1</v>
      </c>
      <c r="AM15" s="13">
        <f>IF(   INDEX(LINEST($E15:$E$34,$F15:I$34,  ,1), 1, $AM$3)&gt;0,1,0)</f>
        <v>1</v>
      </c>
      <c r="AN15" s="37"/>
      <c r="AO15" s="12">
        <v>20</v>
      </c>
      <c r="AP15" s="16">
        <v>2006</v>
      </c>
      <c r="AQ15" s="62">
        <v>1</v>
      </c>
      <c r="AR15" s="13">
        <f>IF(   INDEX(LINEST($E15:$E$34,$F15:G$34,  ,1), 1, $AT$3)&gt;0,1,0)</f>
        <v>1</v>
      </c>
      <c r="AS15" s="13">
        <f>IF(   INDEX(LINEST($E15:$E$34,$F15:H$34,  ,1), 1, $AT$3)&gt;0,1,0)</f>
        <v>1</v>
      </c>
      <c r="AT15" s="13">
        <f>IF(   INDEX(LINEST($E15:$E$34,$F15:I$34,  ,1), 1, $AT$3)&gt;0,1,0)</f>
        <v>1</v>
      </c>
      <c r="AU15" s="37"/>
      <c r="AV15" s="12">
        <v>20</v>
      </c>
      <c r="AW15" s="16">
        <v>2006</v>
      </c>
      <c r="AX15" s="62">
        <v>1</v>
      </c>
      <c r="AY15" s="62">
        <v>1</v>
      </c>
      <c r="AZ15" s="13">
        <f>IF(   INDEX(LINEST($E15:$E$34,$F15:H$34,  ,1), 1, $BA$3)&gt;0,1,0)</f>
        <v>1</v>
      </c>
      <c r="BA15" s="13">
        <f>IF(   INDEX(LINEST($E15:$E$34,$F15:I$34,  ,1), 1, $BA$3)&gt;0,1,0)</f>
        <v>1</v>
      </c>
      <c r="BB15" s="37"/>
      <c r="BC15" s="12">
        <v>20</v>
      </c>
      <c r="BD15" s="16">
        <v>2006</v>
      </c>
      <c r="BE15" s="62">
        <v>1</v>
      </c>
      <c r="BF15" s="62">
        <v>1</v>
      </c>
      <c r="BG15" s="62">
        <v>1</v>
      </c>
      <c r="BH15" s="13">
        <f>IF(   INDEX(LINEST($E15:$E$34,$F15:I$34,  ,1), 1, $BH$3)&gt;0,1,0)</f>
        <v>1</v>
      </c>
      <c r="BI15" s="37"/>
      <c r="BJ15" s="12">
        <v>20</v>
      </c>
      <c r="BK15" s="16">
        <v>2006</v>
      </c>
      <c r="BL15" s="63">
        <f t="shared" si="2"/>
        <v>0.99234219489884712</v>
      </c>
      <c r="BM15" s="63">
        <f t="shared" si="3"/>
        <v>0.99234840398888069</v>
      </c>
      <c r="BN15" s="63">
        <f t="shared" si="4"/>
        <v>0</v>
      </c>
      <c r="BO15" s="63">
        <f t="shared" si="5"/>
        <v>0</v>
      </c>
      <c r="BP15" s="37"/>
      <c r="BQ15" s="37"/>
      <c r="BS15" s="32" t="s">
        <v>131</v>
      </c>
      <c r="BT15" s="32">
        <v>0.99330419781368484</v>
      </c>
    </row>
    <row r="16" spans="1:75" x14ac:dyDescent="0.25">
      <c r="A16" s="12">
        <v>19</v>
      </c>
      <c r="B16" s="16">
        <v>2007</v>
      </c>
      <c r="C16" s="43">
        <v>1756902.0622068932</v>
      </c>
      <c r="D16" s="43">
        <v>6460967.4171804525</v>
      </c>
      <c r="E16" s="30">
        <v>4183589.0473623835</v>
      </c>
      <c r="F16" s="13">
        <v>2564917.6229515877</v>
      </c>
      <c r="G16" s="13">
        <v>1992233</v>
      </c>
      <c r="H16" s="13">
        <v>23149.291880697179</v>
      </c>
      <c r="I16" s="39">
        <v>3415.8645222520108</v>
      </c>
      <c r="J16" s="13">
        <f t="shared" si="1"/>
        <v>4003467.2315843333</v>
      </c>
      <c r="K16" s="37"/>
      <c r="L16" s="12">
        <v>19</v>
      </c>
      <c r="M16" s="16">
        <v>2007</v>
      </c>
      <c r="N16" s="57">
        <f xml:space="preserve"> INDEX(  LINEST( $E16:$E$34, $F16:G$34,  ,1), 3, 1)</f>
        <v>0.99169070138306226</v>
      </c>
      <c r="O16" s="57">
        <f xml:space="preserve"> INDEX(  LINEST( $E16:$E$34, $F16:H$34,  ,1), 3, 1)</f>
        <v>0.99169583713134313</v>
      </c>
      <c r="P16" s="57">
        <f xml:space="preserve"> INDEX(  LINEST( $E16:$E$34, $F16:I$34,  ,1), 3, 1)</f>
        <v>0.99208716038042954</v>
      </c>
      <c r="Q16" s="57">
        <f xml:space="preserve"> INDEX(  LINEST( $E16:$E$34, $F16:J$34,  ,1), 3, 1)</f>
        <v>0.99208716038042954</v>
      </c>
      <c r="R16" s="37"/>
      <c r="S16" s="12">
        <v>19</v>
      </c>
      <c r="T16" s="16">
        <v>2007</v>
      </c>
      <c r="U16" s="13">
        <f>IF(AND(TREND($E16:$E$34,$F16:F$34,$F$39:F$39)&gt;=$C$39,TREND($E16:$E$34,$F16:F$34,$F$39:F$39)&lt;=$D$39),1,0 )</f>
        <v>1</v>
      </c>
      <c r="V16" s="13">
        <f>IF(AND(TREND($E16:$E$34,$F16:G$34,$F$39:G$39)&gt;=$C$39,TREND($E16:$E$34,$F16:G$34,$F$39:G$39)&lt;=$D$39),1,0 )</f>
        <v>1</v>
      </c>
      <c r="W16" s="13">
        <f>IF(AND(TREND($E16:$E$34,$F16:H$34,$F$39:H$39)&gt;=$C$39,TREND($E16:$E$34,$F16:H$34,$F$39:H$39)&lt;=$D$39),1,0 )</f>
        <v>1</v>
      </c>
      <c r="X16" s="13">
        <f>IF(AND(TREND($E16:$E$34,$F16:I$34,$F$39:I$39)&gt;=$C$39,TREND($E16:$E$34,$F16:I$34,$F$39:I$39)&lt;=$D$39),1,0 )</f>
        <v>1</v>
      </c>
      <c r="Y16" s="37"/>
      <c r="Z16" s="37"/>
      <c r="AA16" s="12">
        <v>19</v>
      </c>
      <c r="AB16" s="16">
        <v>2007</v>
      </c>
      <c r="AC16" s="13">
        <f>IF(INDEX(  LINEST($E16:$E$34,$F16:F$34,  ,1), 1, $AF$3)&gt;0,1,0)</f>
        <v>1</v>
      </c>
      <c r="AD16" s="13">
        <f>IF(INDEX(  LINEST($E16:$E$34,$F16:G$34,  ,1), 1, $AF$3)&gt;0,1,0)</f>
        <v>1</v>
      </c>
      <c r="AE16" s="13">
        <f>IF(INDEX(  LINEST($E16:$E$34,$F16:H$34,  ,1), 1, $AF$3)&gt;0,1,0)</f>
        <v>0</v>
      </c>
      <c r="AF16" s="13">
        <f>IF(INDEX(  LINEST($E16:$E$34,$F16:I$34,  ,1), 1, $AF$3)&gt;0,1,0)</f>
        <v>0</v>
      </c>
      <c r="AG16" s="37"/>
      <c r="AH16" s="12">
        <v>19</v>
      </c>
      <c r="AI16" s="16">
        <v>2007</v>
      </c>
      <c r="AJ16" s="13">
        <f>IF(   INDEX(LINEST($E16:$E$34,$F16:F$34,  ,1), 1, $AM$3)&gt;0,1,0)</f>
        <v>1</v>
      </c>
      <c r="AK16" s="13">
        <f>IF(   INDEX(LINEST($E16:$E$34,$F16:G$34,  ,1), 1, $AM$3)&gt;0,1,0)</f>
        <v>1</v>
      </c>
      <c r="AL16" s="13">
        <f>IF(   INDEX(LINEST($E16:$E$34,$F16:H$34,  ,1), 1, $AM$3)&gt;0,1,0)</f>
        <v>1</v>
      </c>
      <c r="AM16" s="13">
        <f>IF(   INDEX(LINEST($E16:$E$34,$F16:I$34,  ,1), 1, $AM$3)&gt;0,1,0)</f>
        <v>1</v>
      </c>
      <c r="AN16" s="37"/>
      <c r="AO16" s="12">
        <v>19</v>
      </c>
      <c r="AP16" s="16">
        <v>2007</v>
      </c>
      <c r="AQ16" s="62">
        <v>1</v>
      </c>
      <c r="AR16" s="13">
        <f>IF(   INDEX(LINEST($E16:$E$34,$F16:G$34,  ,1), 1, $AT$3)&gt;0,1,0)</f>
        <v>1</v>
      </c>
      <c r="AS16" s="13">
        <f>IF(   INDEX(LINEST($E16:$E$34,$F16:H$34,  ,1), 1, $AT$3)&gt;0,1,0)</f>
        <v>1</v>
      </c>
      <c r="AT16" s="13">
        <f>IF(   INDEX(LINEST($E16:$E$34,$F16:I$34,  ,1), 1, $AT$3)&gt;0,1,0)</f>
        <v>1</v>
      </c>
      <c r="AU16" s="37"/>
      <c r="AV16" s="12">
        <v>19</v>
      </c>
      <c r="AW16" s="16">
        <v>2007</v>
      </c>
      <c r="AX16" s="62">
        <v>1</v>
      </c>
      <c r="AY16" s="62">
        <v>1</v>
      </c>
      <c r="AZ16" s="13">
        <f>IF(   INDEX(LINEST($E16:$E$34,$F16:H$34,  ,1), 1, $BA$3)&gt;0,1,0)</f>
        <v>1</v>
      </c>
      <c r="BA16" s="13">
        <f>IF(   INDEX(LINEST($E16:$E$34,$F16:I$34,  ,1), 1, $BA$3)&gt;0,1,0)</f>
        <v>1</v>
      </c>
      <c r="BB16" s="37"/>
      <c r="BC16" s="12">
        <v>19</v>
      </c>
      <c r="BD16" s="16">
        <v>2007</v>
      </c>
      <c r="BE16" s="62">
        <v>1</v>
      </c>
      <c r="BF16" s="62">
        <v>1</v>
      </c>
      <c r="BG16" s="62">
        <v>1</v>
      </c>
      <c r="BH16" s="13">
        <f>IF(   INDEX(LINEST($E16:$E$34,$F16:I$34,  ,1), 1, $BH$3)&gt;0,1,0)</f>
        <v>1</v>
      </c>
      <c r="BI16" s="37"/>
      <c r="BJ16" s="12">
        <v>19</v>
      </c>
      <c r="BK16" s="16">
        <v>2007</v>
      </c>
      <c r="BL16" s="63">
        <f t="shared" si="2"/>
        <v>0.99169070138306226</v>
      </c>
      <c r="BM16" s="63">
        <f t="shared" si="3"/>
        <v>0.99169583713134313</v>
      </c>
      <c r="BN16" s="63">
        <f t="shared" si="4"/>
        <v>0</v>
      </c>
      <c r="BO16" s="63">
        <f t="shared" si="5"/>
        <v>0</v>
      </c>
      <c r="BP16" s="37"/>
      <c r="BQ16" s="37"/>
      <c r="BS16" s="32" t="s">
        <v>132</v>
      </c>
      <c r="BT16" s="32">
        <v>686834.65204261779</v>
      </c>
    </row>
    <row r="17" spans="1:86" ht="15.75" thickBot="1" x14ac:dyDescent="0.3">
      <c r="A17" s="12">
        <v>18</v>
      </c>
      <c r="B17" s="16">
        <v>2008</v>
      </c>
      <c r="C17" s="43">
        <v>2604677.2707518386</v>
      </c>
      <c r="D17" s="43">
        <v>7133475.9862706047</v>
      </c>
      <c r="E17" s="30">
        <v>5380452.4239379605</v>
      </c>
      <c r="F17" s="13">
        <v>3296150.8327038502</v>
      </c>
      <c r="G17" s="13">
        <v>2560199</v>
      </c>
      <c r="H17" s="13">
        <v>29243.136120380714</v>
      </c>
      <c r="I17" s="39">
        <v>3564.3803710455763</v>
      </c>
      <c r="J17" s="13">
        <f t="shared" si="1"/>
        <v>4997568.9222572353</v>
      </c>
      <c r="K17" s="37"/>
      <c r="L17" s="12">
        <v>18</v>
      </c>
      <c r="M17" s="16">
        <v>2008</v>
      </c>
      <c r="N17" s="57">
        <f xml:space="preserve"> INDEX(  LINEST( $E17:$E$34, $F17:G$34,  ,1), 3, 1)</f>
        <v>0.99096478099197483</v>
      </c>
      <c r="O17" s="57">
        <f xml:space="preserve"> INDEX(  LINEST( $E17:$E$34, $F17:H$34,  ,1), 3, 1)</f>
        <v>0.99096810542622182</v>
      </c>
      <c r="P17" s="57">
        <f xml:space="preserve"> INDEX(  LINEST( $E17:$E$34, $F17:I$34,  ,1), 3, 1)</f>
        <v>0.99139903801045703</v>
      </c>
      <c r="Q17" s="57">
        <f xml:space="preserve"> INDEX(  LINEST( $E17:$E$34, $F17:J$34,  ,1), 3, 1)</f>
        <v>0.99139903801045715</v>
      </c>
      <c r="R17" s="37"/>
      <c r="S17" s="12">
        <v>18</v>
      </c>
      <c r="T17" s="16">
        <v>2008</v>
      </c>
      <c r="U17" s="13">
        <f>IF(AND(TREND($E17:$E$34,$F17:F$34,$F$39:F$39)&gt;=$C$39,TREND($E17:$E$34,$F17:F$34,$F$39:F$39)&lt;=$D$39),1,0 )</f>
        <v>1</v>
      </c>
      <c r="V17" s="13">
        <f>IF(AND(TREND($E17:$E$34,$F17:G$34,$F$39:G$39)&gt;=$C$39,TREND($E17:$E$34,$F17:G$34,$F$39:G$39)&lt;=$D$39),1,0 )</f>
        <v>1</v>
      </c>
      <c r="W17" s="13">
        <f>IF(AND(TREND($E17:$E$34,$F17:H$34,$F$39:H$39)&gt;=$C$39,TREND($E17:$E$34,$F17:H$34,$F$39:H$39)&lt;=$D$39),1,0 )</f>
        <v>1</v>
      </c>
      <c r="X17" s="13">
        <f>IF(AND(TREND($E17:$E$34,$F17:I$34,$F$39:I$39)&gt;=$C$39,TREND($E17:$E$34,$F17:I$34,$F$39:I$39)&lt;=$D$39),1,0 )</f>
        <v>1</v>
      </c>
      <c r="Y17" s="37"/>
      <c r="Z17" s="37"/>
      <c r="AA17" s="12">
        <v>18</v>
      </c>
      <c r="AB17" s="16">
        <v>2008</v>
      </c>
      <c r="AC17" s="13">
        <f>IF(INDEX(  LINEST($E17:$E$34,$F17:F$34,  ,1), 1, $AF$3)&gt;0,1,0)</f>
        <v>1</v>
      </c>
      <c r="AD17" s="13">
        <f>IF(INDEX(  LINEST($E17:$E$34,$F17:G$34,  ,1), 1, $AF$3)&gt;0,1,0)</f>
        <v>1</v>
      </c>
      <c r="AE17" s="13">
        <f>IF(INDEX(  LINEST($E17:$E$34,$F17:H$34,  ,1), 1, $AF$3)&gt;0,1,0)</f>
        <v>0</v>
      </c>
      <c r="AF17" s="13">
        <f>IF(INDEX(  LINEST($E17:$E$34,$F17:I$34,  ,1), 1, $AF$3)&gt;0,1,0)</f>
        <v>0</v>
      </c>
      <c r="AG17" s="37"/>
      <c r="AH17" s="12">
        <v>18</v>
      </c>
      <c r="AI17" s="16">
        <v>2008</v>
      </c>
      <c r="AJ17" s="13">
        <f>IF(   INDEX(LINEST($E17:$E$34,$F17:F$34,  ,1), 1, $AM$3)&gt;0,1,0)</f>
        <v>1</v>
      </c>
      <c r="AK17" s="13">
        <f>IF(   INDEX(LINEST($E17:$E$34,$F17:G$34,  ,1), 1, $AM$3)&gt;0,1,0)</f>
        <v>1</v>
      </c>
      <c r="AL17" s="13">
        <f>IF(   INDEX(LINEST($E17:$E$34,$F17:H$34,  ,1), 1, $AM$3)&gt;0,1,0)</f>
        <v>1</v>
      </c>
      <c r="AM17" s="13">
        <f>IF(   INDEX(LINEST($E17:$E$34,$F17:I$34,  ,1), 1, $AM$3)&gt;0,1,0)</f>
        <v>1</v>
      </c>
      <c r="AN17" s="37"/>
      <c r="AO17" s="12">
        <v>18</v>
      </c>
      <c r="AP17" s="16">
        <v>2008</v>
      </c>
      <c r="AQ17" s="62">
        <v>1</v>
      </c>
      <c r="AR17" s="13">
        <f>IF(   INDEX(LINEST($E17:$E$34,$F17:G$34,  ,1), 1, $AT$3)&gt;0,1,0)</f>
        <v>1</v>
      </c>
      <c r="AS17" s="13">
        <f>IF(   INDEX(LINEST($E17:$E$34,$F17:H$34,  ,1), 1, $AT$3)&gt;0,1,0)</f>
        <v>1</v>
      </c>
      <c r="AT17" s="13">
        <f>IF(   INDEX(LINEST($E17:$E$34,$F17:I$34,  ,1), 1, $AT$3)&gt;0,1,0)</f>
        <v>1</v>
      </c>
      <c r="AU17" s="37"/>
      <c r="AV17" s="12">
        <v>18</v>
      </c>
      <c r="AW17" s="16">
        <v>2008</v>
      </c>
      <c r="AX17" s="62">
        <v>1</v>
      </c>
      <c r="AY17" s="62">
        <v>1</v>
      </c>
      <c r="AZ17" s="13">
        <f>IF(   INDEX(LINEST($E17:$E$34,$F17:H$34,  ,1), 1, $BA$3)&gt;0,1,0)</f>
        <v>1</v>
      </c>
      <c r="BA17" s="13">
        <f>IF(   INDEX(LINEST($E17:$E$34,$F17:I$34,  ,1), 1, $BA$3)&gt;0,1,0)</f>
        <v>1</v>
      </c>
      <c r="BB17" s="37"/>
      <c r="BC17" s="12">
        <v>18</v>
      </c>
      <c r="BD17" s="16">
        <v>2008</v>
      </c>
      <c r="BE17" s="62">
        <v>1</v>
      </c>
      <c r="BF17" s="62">
        <v>1</v>
      </c>
      <c r="BG17" s="62">
        <v>1</v>
      </c>
      <c r="BH17" s="13">
        <f>IF(   INDEX(LINEST($E17:$E$34,$F17:I$34,  ,1), 1, $BH$3)&gt;0,1,0)</f>
        <v>1</v>
      </c>
      <c r="BI17" s="37"/>
      <c r="BJ17" s="12">
        <v>18</v>
      </c>
      <c r="BK17" s="16">
        <v>2008</v>
      </c>
      <c r="BL17" s="63">
        <f t="shared" si="2"/>
        <v>0.99096478099197483</v>
      </c>
      <c r="BM17" s="63">
        <f t="shared" si="3"/>
        <v>0.99096810542622182</v>
      </c>
      <c r="BN17" s="63">
        <f t="shared" si="4"/>
        <v>0</v>
      </c>
      <c r="BO17" s="63">
        <f t="shared" si="5"/>
        <v>0</v>
      </c>
      <c r="BP17" s="37"/>
      <c r="BQ17" s="37"/>
      <c r="BS17" s="33" t="s">
        <v>133</v>
      </c>
      <c r="BT17" s="33">
        <v>24</v>
      </c>
    </row>
    <row r="18" spans="1:86" x14ac:dyDescent="0.25">
      <c r="A18" s="12">
        <v>17</v>
      </c>
      <c r="B18" s="16">
        <v>2009</v>
      </c>
      <c r="C18" s="43">
        <v>3482415.6439466206</v>
      </c>
      <c r="D18" s="43">
        <v>7862198.9157687509</v>
      </c>
      <c r="E18" s="30">
        <v>5857652.2365358304</v>
      </c>
      <c r="F18" s="13">
        <v>3853809.5568073275</v>
      </c>
      <c r="G18" s="13">
        <v>2993346</v>
      </c>
      <c r="H18" s="13">
        <v>32827.12981312503</v>
      </c>
      <c r="I18" s="39">
        <v>3721.2849999999999</v>
      </c>
      <c r="J18" s="13">
        <f t="shared" si="1"/>
        <v>5655970.8998860922</v>
      </c>
      <c r="K18" s="37"/>
      <c r="L18" s="12">
        <v>17</v>
      </c>
      <c r="M18" s="16">
        <v>2009</v>
      </c>
      <c r="N18" s="57">
        <f xml:space="preserve"> INDEX(  LINEST( $E18:$E$34, $F18:G$34,  ,1), 3, 1)</f>
        <v>0.99037263584542212</v>
      </c>
      <c r="O18" s="57">
        <f xml:space="preserve"> INDEX(  LINEST( $E18:$E$34, $F18:H$34,  ,1), 3, 1)</f>
        <v>0.99037347810545739</v>
      </c>
      <c r="P18" s="57">
        <f xml:space="preserve"> INDEX(  LINEST( $E18:$E$34, $F18:I$34,  ,1), 3, 1)</f>
        <v>0.99085332290889894</v>
      </c>
      <c r="Q18" s="57">
        <f xml:space="preserve"> INDEX(  LINEST( $E18:$E$34, $F18:J$34,  ,1), 3, 1)</f>
        <v>0.99085332290889894</v>
      </c>
      <c r="R18" s="37"/>
      <c r="S18" s="12">
        <v>17</v>
      </c>
      <c r="T18" s="16">
        <v>2009</v>
      </c>
      <c r="U18" s="13">
        <f>IF(AND(TREND($E18:$E$34,$F18:F$34,$F$39:F$39)&gt;=$C$39,TREND($E18:$E$34,$F18:F$34,$F$39:F$39)&lt;=$D$39),1,0 )</f>
        <v>1</v>
      </c>
      <c r="V18" s="13">
        <f>IF(AND(TREND($E18:$E$34,$F18:G$34,$F$39:G$39)&gt;=$C$39,TREND($E18:$E$34,$F18:G$34,$F$39:G$39)&lt;=$D$39),1,0 )</f>
        <v>1</v>
      </c>
      <c r="W18" s="13">
        <f>IF(AND(TREND($E18:$E$34,$F18:H$34,$F$39:H$39)&gt;=$C$39,TREND($E18:$E$34,$F18:H$34,$F$39:H$39)&lt;=$D$39),1,0 )</f>
        <v>1</v>
      </c>
      <c r="X18" s="13">
        <f>IF(AND(TREND($E18:$E$34,$F18:I$34,$F$39:I$39)&gt;=$C$39,TREND($E18:$E$34,$F18:I$34,$F$39:I$39)&lt;=$D$39),1,0 )</f>
        <v>1</v>
      </c>
      <c r="Y18" s="37"/>
      <c r="Z18" s="37"/>
      <c r="AA18" s="12">
        <v>17</v>
      </c>
      <c r="AB18" s="16">
        <v>2009</v>
      </c>
      <c r="AC18" s="13">
        <f>IF(INDEX(  LINEST($E18:$E$34,$F18:F$34,  ,1), 1, $AF$3)&gt;0,1,0)</f>
        <v>1</v>
      </c>
      <c r="AD18" s="13">
        <f>IF(INDEX(  LINEST($E18:$E$34,$F18:G$34,  ,1), 1, $AF$3)&gt;0,1,0)</f>
        <v>1</v>
      </c>
      <c r="AE18" s="13">
        <f>IF(INDEX(  LINEST($E18:$E$34,$F18:H$34,  ,1), 1, $AF$3)&gt;0,1,0)</f>
        <v>0</v>
      </c>
      <c r="AF18" s="13">
        <f>IF(INDEX(  LINEST($E18:$E$34,$F18:I$34,  ,1), 1, $AF$3)&gt;0,1,0)</f>
        <v>0</v>
      </c>
      <c r="AG18" s="37"/>
      <c r="AH18" s="12">
        <v>17</v>
      </c>
      <c r="AI18" s="16">
        <v>2009</v>
      </c>
      <c r="AJ18" s="13">
        <f>IF(   INDEX(LINEST($E18:$E$34,$F18:F$34,  ,1), 1, $AM$3)&gt;0,1,0)</f>
        <v>1</v>
      </c>
      <c r="AK18" s="13">
        <f>IF(   INDEX(LINEST($E18:$E$34,$F18:G$34,  ,1), 1, $AM$3)&gt;0,1,0)</f>
        <v>1</v>
      </c>
      <c r="AL18" s="13">
        <f>IF(   INDEX(LINEST($E18:$E$34,$F18:H$34,  ,1), 1, $AM$3)&gt;0,1,0)</f>
        <v>1</v>
      </c>
      <c r="AM18" s="13">
        <f>IF(   INDEX(LINEST($E18:$E$34,$F18:I$34,  ,1), 1, $AM$3)&gt;0,1,0)</f>
        <v>1</v>
      </c>
      <c r="AN18" s="37"/>
      <c r="AO18" s="12">
        <v>17</v>
      </c>
      <c r="AP18" s="16">
        <v>2009</v>
      </c>
      <c r="AQ18" s="62">
        <v>1</v>
      </c>
      <c r="AR18" s="13">
        <f>IF(   INDEX(LINEST($E18:$E$34,$F18:G$34,  ,1), 1, $AT$3)&gt;0,1,0)</f>
        <v>1</v>
      </c>
      <c r="AS18" s="13">
        <f>IF(   INDEX(LINEST($E18:$E$34,$F18:H$34,  ,1), 1, $AT$3)&gt;0,1,0)</f>
        <v>1</v>
      </c>
      <c r="AT18" s="13">
        <f>IF(   INDEX(LINEST($E18:$E$34,$F18:I$34,  ,1), 1, $AT$3)&gt;0,1,0)</f>
        <v>1</v>
      </c>
      <c r="AU18" s="37"/>
      <c r="AV18" s="12">
        <v>17</v>
      </c>
      <c r="AW18" s="16">
        <v>2009</v>
      </c>
      <c r="AX18" s="62">
        <v>1</v>
      </c>
      <c r="AY18" s="62">
        <v>1</v>
      </c>
      <c r="AZ18" s="13">
        <f>IF(   INDEX(LINEST($E18:$E$34,$F18:H$34,  ,1), 1, $BA$3)&gt;0,1,0)</f>
        <v>1</v>
      </c>
      <c r="BA18" s="13">
        <f>IF(   INDEX(LINEST($E18:$E$34,$F18:I$34,  ,1), 1, $BA$3)&gt;0,1,0)</f>
        <v>1</v>
      </c>
      <c r="BB18" s="37"/>
      <c r="BC18" s="12">
        <v>17</v>
      </c>
      <c r="BD18" s="16">
        <v>2009</v>
      </c>
      <c r="BE18" s="62">
        <v>1</v>
      </c>
      <c r="BF18" s="62">
        <v>1</v>
      </c>
      <c r="BG18" s="62">
        <v>1</v>
      </c>
      <c r="BH18" s="13">
        <f>IF(   INDEX(LINEST($E18:$E$34,$F18:I$34,  ,1), 1, $BH$3)&gt;0,1,0)</f>
        <v>1</v>
      </c>
      <c r="BI18" s="37"/>
      <c r="BJ18" s="12">
        <v>17</v>
      </c>
      <c r="BK18" s="16">
        <v>2009</v>
      </c>
      <c r="BL18" s="63">
        <f t="shared" si="2"/>
        <v>0.99037263584542212</v>
      </c>
      <c r="BM18" s="63">
        <f t="shared" si="3"/>
        <v>0.99037347810545739</v>
      </c>
      <c r="BN18" s="63">
        <f t="shared" si="4"/>
        <v>0</v>
      </c>
      <c r="BO18" s="63">
        <f t="shared" si="5"/>
        <v>0</v>
      </c>
      <c r="BP18" s="37"/>
      <c r="BQ18" s="37"/>
    </row>
    <row r="19" spans="1:86" ht="15.75" thickBot="1" x14ac:dyDescent="0.3">
      <c r="A19" s="12">
        <v>16</v>
      </c>
      <c r="B19" s="16">
        <v>2010</v>
      </c>
      <c r="C19" s="43">
        <v>4386021.7774340864</v>
      </c>
      <c r="D19" s="43">
        <v>8655107.9800591394</v>
      </c>
      <c r="E19" s="30">
        <v>6511019.5831007604</v>
      </c>
      <c r="F19" s="13">
        <v>4239214.9484877475</v>
      </c>
      <c r="G19" s="13">
        <v>3292699</v>
      </c>
      <c r="H19" s="13">
        <v>34417.519307577262</v>
      </c>
      <c r="I19" s="39">
        <v>3722.31</v>
      </c>
      <c r="J19" s="13">
        <f t="shared" si="1"/>
        <v>6150462.5808363054</v>
      </c>
      <c r="K19" s="37"/>
      <c r="L19" s="12">
        <v>16</v>
      </c>
      <c r="M19" s="16">
        <v>2010</v>
      </c>
      <c r="N19" s="57">
        <f xml:space="preserve"> INDEX(  LINEST( $E19:$E$34, $F19:G$34,  ,1), 3, 1)</f>
        <v>0.98951750676968198</v>
      </c>
      <c r="O19" s="57">
        <f xml:space="preserve"> INDEX(  LINEST( $E19:$E$34, $F19:H$34,  ,1), 3, 1)</f>
        <v>0.98951768932618311</v>
      </c>
      <c r="P19" s="57">
        <f xml:space="preserve"> INDEX(  LINEST( $E19:$E$34, $F19:I$34,  ,1), 3, 1)</f>
        <v>0.99011329575932783</v>
      </c>
      <c r="Q19" s="57">
        <f xml:space="preserve"> INDEX(  LINEST( $E19:$E$34, $F19:J$34,  ,1), 3, 1)</f>
        <v>0.99011329575932783</v>
      </c>
      <c r="R19" s="37"/>
      <c r="S19" s="12">
        <v>16</v>
      </c>
      <c r="T19" s="16">
        <v>2010</v>
      </c>
      <c r="U19" s="13">
        <f>IF(AND(TREND($E19:$E$34,$F19:F$34,$F$39:F$39)&gt;=$C$39,TREND($E19:$E$34,$F19:F$34,$F$39:F$39)&lt;=$D$39),1,0 )</f>
        <v>1</v>
      </c>
      <c r="V19" s="13">
        <f>IF(AND(TREND($E19:$E$34,$F19:G$34,$F$39:G$39)&gt;=$C$39,TREND($E19:$E$34,$F19:G$34,$F$39:G$39)&lt;=$D$39),1,0 )</f>
        <v>1</v>
      </c>
      <c r="W19" s="13">
        <f>IF(AND(TREND($E19:$E$34,$F19:H$34,$F$39:H$39)&gt;=$C$39,TREND($E19:$E$34,$F19:H$34,$F$39:H$39)&lt;=$D$39),1,0 )</f>
        <v>1</v>
      </c>
      <c r="X19" s="13">
        <f>IF(AND(TREND($E19:$E$34,$F19:I$34,$F$39:I$39)&gt;=$C$39,TREND($E19:$E$34,$F19:I$34,$F$39:I$39)&lt;=$D$39),1,0 )</f>
        <v>1</v>
      </c>
      <c r="Y19" s="37"/>
      <c r="Z19" s="37"/>
      <c r="AA19" s="12">
        <v>16</v>
      </c>
      <c r="AB19" s="16">
        <v>2010</v>
      </c>
      <c r="AC19" s="13">
        <f>IF(INDEX(  LINEST($E19:$E$34,$F19:F$34,  ,1), 1, $AF$3)&gt;0,1,0)</f>
        <v>1</v>
      </c>
      <c r="AD19" s="13">
        <f>IF(INDEX(  LINEST($E19:$E$34,$F19:G$34,  ,1), 1, $AF$3)&gt;0,1,0)</f>
        <v>1</v>
      </c>
      <c r="AE19" s="13">
        <f>IF(INDEX(  LINEST($E19:$E$34,$F19:H$34,  ,1), 1, $AF$3)&gt;0,1,0)</f>
        <v>0</v>
      </c>
      <c r="AF19" s="13">
        <f>IF(INDEX(  LINEST($E19:$E$34,$F19:I$34,  ,1), 1, $AF$3)&gt;0,1,0)</f>
        <v>0</v>
      </c>
      <c r="AG19" s="37"/>
      <c r="AH19" s="12">
        <v>16</v>
      </c>
      <c r="AI19" s="16">
        <v>2010</v>
      </c>
      <c r="AJ19" s="13">
        <f>IF(   INDEX(LINEST($E19:$E$34,$F19:F$34,  ,1), 1, $AM$3)&gt;0,1,0)</f>
        <v>1</v>
      </c>
      <c r="AK19" s="13">
        <f>IF(   INDEX(LINEST($E19:$E$34,$F19:G$34,  ,1), 1, $AM$3)&gt;0,1,0)</f>
        <v>1</v>
      </c>
      <c r="AL19" s="13">
        <f>IF(   INDEX(LINEST($E19:$E$34,$F19:H$34,  ,1), 1, $AM$3)&gt;0,1,0)</f>
        <v>1</v>
      </c>
      <c r="AM19" s="13">
        <f>IF(   INDEX(LINEST($E19:$E$34,$F19:I$34,  ,1), 1, $AM$3)&gt;0,1,0)</f>
        <v>1</v>
      </c>
      <c r="AN19" s="37"/>
      <c r="AO19" s="12">
        <v>16</v>
      </c>
      <c r="AP19" s="16">
        <v>2010</v>
      </c>
      <c r="AQ19" s="62">
        <v>1</v>
      </c>
      <c r="AR19" s="13">
        <f>IF(   INDEX(LINEST($E19:$E$34,$F19:G$34,  ,1), 1, $AT$3)&gt;0,1,0)</f>
        <v>1</v>
      </c>
      <c r="AS19" s="13">
        <f>IF(   INDEX(LINEST($E19:$E$34,$F19:H$34,  ,1), 1, $AT$3)&gt;0,1,0)</f>
        <v>1</v>
      </c>
      <c r="AT19" s="13">
        <f>IF(   INDEX(LINEST($E19:$E$34,$F19:I$34,  ,1), 1, $AT$3)&gt;0,1,0)</f>
        <v>1</v>
      </c>
      <c r="AU19" s="37"/>
      <c r="AV19" s="12">
        <v>16</v>
      </c>
      <c r="AW19" s="16">
        <v>2010</v>
      </c>
      <c r="AX19" s="62">
        <v>1</v>
      </c>
      <c r="AY19" s="62">
        <v>1</v>
      </c>
      <c r="AZ19" s="13">
        <f>IF(   INDEX(LINEST($E19:$E$34,$F19:H$34,  ,1), 1, $BA$3)&gt;0,1,0)</f>
        <v>1</v>
      </c>
      <c r="BA19" s="13">
        <f>IF(   INDEX(LINEST($E19:$E$34,$F19:I$34,  ,1), 1, $BA$3)&gt;0,1,0)</f>
        <v>1</v>
      </c>
      <c r="BB19" s="37"/>
      <c r="BC19" s="12">
        <v>16</v>
      </c>
      <c r="BD19" s="16">
        <v>2010</v>
      </c>
      <c r="BE19" s="62">
        <v>1</v>
      </c>
      <c r="BF19" s="62">
        <v>1</v>
      </c>
      <c r="BG19" s="62">
        <v>1</v>
      </c>
      <c r="BH19" s="13">
        <f>IF(   INDEX(LINEST($E19:$E$34,$F19:I$34,  ,1), 1, $BH$3)&gt;0,1,0)</f>
        <v>1</v>
      </c>
      <c r="BI19" s="37"/>
      <c r="BJ19" s="12">
        <v>16</v>
      </c>
      <c r="BK19" s="16">
        <v>2010</v>
      </c>
      <c r="BL19" s="63">
        <f t="shared" si="2"/>
        <v>0.98951750676968198</v>
      </c>
      <c r="BM19" s="63">
        <f t="shared" si="3"/>
        <v>0.98951768932618311</v>
      </c>
      <c r="BN19" s="63">
        <f t="shared" si="4"/>
        <v>0</v>
      </c>
      <c r="BO19" s="63">
        <f t="shared" si="5"/>
        <v>0</v>
      </c>
      <c r="BP19" s="37"/>
      <c r="BQ19" s="37"/>
      <c r="BS19" t="s">
        <v>134</v>
      </c>
    </row>
    <row r="20" spans="1:86" x14ac:dyDescent="0.25">
      <c r="A20" s="12">
        <v>15</v>
      </c>
      <c r="B20" s="16">
        <v>2011</v>
      </c>
      <c r="C20" s="43">
        <v>5310614.37989299</v>
      </c>
      <c r="D20" s="43">
        <v>9521118.1844831277</v>
      </c>
      <c r="E20" s="30">
        <v>7448243.4494492188</v>
      </c>
      <c r="F20" s="13">
        <v>4675803.1769923167</v>
      </c>
      <c r="G20" s="13">
        <v>3631808</v>
      </c>
      <c r="H20" s="13">
        <v>38027.270514532211</v>
      </c>
      <c r="I20" s="39">
        <v>3588.8969999999999</v>
      </c>
      <c r="J20" s="13">
        <f t="shared" si="1"/>
        <v>6931672.4976289012</v>
      </c>
      <c r="K20" s="37"/>
      <c r="L20" s="12">
        <v>15</v>
      </c>
      <c r="M20" s="16">
        <v>2011</v>
      </c>
      <c r="N20" s="57">
        <f xml:space="preserve"> INDEX(  LINEST( $E20:$E$34, $F20:G$34,  ,1), 3, 1)</f>
        <v>0.98865889292128806</v>
      </c>
      <c r="O20" s="57">
        <f xml:space="preserve"> INDEX(  LINEST( $E20:$E$34, $F20:H$34,  ,1), 3, 1)</f>
        <v>0.98866186975485637</v>
      </c>
      <c r="P20" s="57">
        <f xml:space="preserve"> INDEX(  LINEST( $E20:$E$34, $F20:I$34,  ,1), 3, 1)</f>
        <v>0.98961827733128871</v>
      </c>
      <c r="Q20" s="57">
        <f xml:space="preserve"> INDEX(  LINEST( $E20:$E$34, $F20:J$34,  ,1), 3, 1)</f>
        <v>0.98961827733128871</v>
      </c>
      <c r="R20" s="37"/>
      <c r="S20" s="12">
        <v>15</v>
      </c>
      <c r="T20" s="16">
        <v>2011</v>
      </c>
      <c r="U20" s="13">
        <f>IF(AND(TREND($E20:$E$34,$F20:F$34,$F$39:F$39)&gt;=$C$39,TREND($E20:$E$34,$F20:F$34,$F$39:F$39)&lt;=$D$39),1,0 )</f>
        <v>1</v>
      </c>
      <c r="V20" s="13">
        <f>IF(AND(TREND($E20:$E$34,$F20:G$34,$F$39:G$39)&gt;=$C$39,TREND($E20:$E$34,$F20:G$34,$F$39:G$39)&lt;=$D$39),1,0 )</f>
        <v>1</v>
      </c>
      <c r="W20" s="13">
        <f>IF(AND(TREND($E20:$E$34,$F20:H$34,$F$39:H$39)&gt;=$C$39,TREND($E20:$E$34,$F20:H$34,$F$39:H$39)&lt;=$D$39),1,0 )</f>
        <v>1</v>
      </c>
      <c r="X20" s="13">
        <f>IF(AND(TREND($E20:$E$34,$F20:I$34,$F$39:I$39)&gt;=$C$39,TREND($E20:$E$34,$F20:I$34,$F$39:I$39)&lt;=$D$39),1,0 )</f>
        <v>1</v>
      </c>
      <c r="Y20" s="37"/>
      <c r="Z20" s="37"/>
      <c r="AA20" s="12">
        <v>15</v>
      </c>
      <c r="AB20" s="16">
        <v>2011</v>
      </c>
      <c r="AC20" s="13">
        <f>IF(INDEX(  LINEST($E20:$E$34,$F20:F$34,  ,1), 1, $AF$3)&gt;0,1,0)</f>
        <v>1</v>
      </c>
      <c r="AD20" s="13">
        <f>IF(INDEX(  LINEST($E20:$E$34,$F20:G$34,  ,1), 1, $AF$3)&gt;0,1,0)</f>
        <v>1</v>
      </c>
      <c r="AE20" s="13">
        <f>IF(INDEX(  LINEST($E20:$E$34,$F20:H$34,  ,1), 1, $AF$3)&gt;0,1,0)</f>
        <v>1</v>
      </c>
      <c r="AF20" s="13">
        <f>IF(INDEX(  LINEST($E20:$E$34,$F20:I$34,  ,1), 1, $AF$3)&gt;0,1,0)</f>
        <v>0</v>
      </c>
      <c r="AG20" s="37"/>
      <c r="AH20" s="12">
        <v>15</v>
      </c>
      <c r="AI20" s="16">
        <v>2011</v>
      </c>
      <c r="AJ20" s="13">
        <f>IF(   INDEX(LINEST($E20:$E$34,$F20:F$34,  ,1), 1, $AM$3)&gt;0,1,0)</f>
        <v>1</v>
      </c>
      <c r="AK20" s="13">
        <f>IF(   INDEX(LINEST($E20:$E$34,$F20:G$34,  ,1), 1, $AM$3)&gt;0,1,0)</f>
        <v>1</v>
      </c>
      <c r="AL20" s="13">
        <f>IF(   INDEX(LINEST($E20:$E$34,$F20:H$34,  ,1), 1, $AM$3)&gt;0,1,0)</f>
        <v>1</v>
      </c>
      <c r="AM20" s="13">
        <f>IF(   INDEX(LINEST($E20:$E$34,$F20:I$34,  ,1), 1, $AM$3)&gt;0,1,0)</f>
        <v>1</v>
      </c>
      <c r="AN20" s="37"/>
      <c r="AO20" s="12">
        <v>15</v>
      </c>
      <c r="AP20" s="16">
        <v>2011</v>
      </c>
      <c r="AQ20" s="62">
        <v>1</v>
      </c>
      <c r="AR20" s="13">
        <f>IF(   INDEX(LINEST($E20:$E$34,$F20:G$34,  ,1), 1, $AT$3)&gt;0,1,0)</f>
        <v>1</v>
      </c>
      <c r="AS20" s="13">
        <f>IF(   INDEX(LINEST($E20:$E$34,$F20:H$34,  ,1), 1, $AT$3)&gt;0,1,0)</f>
        <v>1</v>
      </c>
      <c r="AT20" s="13">
        <f>IF(   INDEX(LINEST($E20:$E$34,$F20:I$34,  ,1), 1, $AT$3)&gt;0,1,0)</f>
        <v>1</v>
      </c>
      <c r="AU20" s="37"/>
      <c r="AV20" s="12">
        <v>15</v>
      </c>
      <c r="AW20" s="16">
        <v>2011</v>
      </c>
      <c r="AX20" s="62">
        <v>1</v>
      </c>
      <c r="AY20" s="62">
        <v>1</v>
      </c>
      <c r="AZ20" s="13">
        <f>IF(   INDEX(LINEST($E20:$E$34,$F20:H$34,  ,1), 1, $BA$3)&gt;0,1,0)</f>
        <v>1</v>
      </c>
      <c r="BA20" s="13">
        <f>IF(   INDEX(LINEST($E20:$E$34,$F20:I$34,  ,1), 1, $BA$3)&gt;0,1,0)</f>
        <v>1</v>
      </c>
      <c r="BB20" s="37"/>
      <c r="BC20" s="12">
        <v>15</v>
      </c>
      <c r="BD20" s="16">
        <v>2011</v>
      </c>
      <c r="BE20" s="62">
        <v>1</v>
      </c>
      <c r="BF20" s="62">
        <v>1</v>
      </c>
      <c r="BG20" s="62">
        <v>1</v>
      </c>
      <c r="BH20" s="13">
        <f>IF(   INDEX(LINEST($E20:$E$34,$F20:I$34,  ,1), 1, $BH$3)&gt;0,1,0)</f>
        <v>1</v>
      </c>
      <c r="BI20" s="37"/>
      <c r="BJ20" s="12">
        <v>15</v>
      </c>
      <c r="BK20" s="16">
        <v>2011</v>
      </c>
      <c r="BL20" s="63">
        <f t="shared" si="2"/>
        <v>0.98865889292128806</v>
      </c>
      <c r="BM20" s="63">
        <f t="shared" si="3"/>
        <v>0.98866186975485637</v>
      </c>
      <c r="BN20" s="63">
        <f t="shared" si="4"/>
        <v>0.98961827733128871</v>
      </c>
      <c r="BO20" s="63">
        <f t="shared" si="5"/>
        <v>0</v>
      </c>
      <c r="BP20" s="37"/>
      <c r="BQ20" s="37"/>
      <c r="BS20" s="34"/>
      <c r="BT20" s="34" t="s">
        <v>139</v>
      </c>
      <c r="BU20" s="34" t="s">
        <v>140</v>
      </c>
      <c r="BV20" s="34" t="s">
        <v>141</v>
      </c>
      <c r="BW20" s="34" t="s">
        <v>142</v>
      </c>
      <c r="BX20" s="34" t="s">
        <v>143</v>
      </c>
    </row>
    <row r="21" spans="1:86" x14ac:dyDescent="0.25">
      <c r="A21" s="12">
        <v>14</v>
      </c>
      <c r="B21" s="16">
        <v>2012</v>
      </c>
      <c r="C21" s="43">
        <v>6251096.5317673925</v>
      </c>
      <c r="D21" s="43">
        <v>10469523.531359868</v>
      </c>
      <c r="E21" s="30">
        <v>8915955.3337932099</v>
      </c>
      <c r="F21" s="13">
        <v>5864573.2429680433</v>
      </c>
      <c r="G21" s="13">
        <v>6188756</v>
      </c>
      <c r="H21" s="13">
        <v>48913.793502099419</v>
      </c>
      <c r="I21" s="39">
        <v>3517.73</v>
      </c>
      <c r="J21" s="13">
        <f t="shared" si="1"/>
        <v>8913416.8641179483</v>
      </c>
      <c r="K21" s="37"/>
      <c r="L21" s="12">
        <v>14</v>
      </c>
      <c r="M21" s="16">
        <v>2012</v>
      </c>
      <c r="N21" s="57">
        <f xml:space="preserve"> INDEX(  LINEST( $E21:$E$34, $F21:G$34,  ,1), 3, 1)</f>
        <v>0.98881750741479413</v>
      </c>
      <c r="O21" s="57">
        <f xml:space="preserve"> INDEX(  LINEST( $E21:$E$34, $F21:H$34,  ,1), 3, 1)</f>
        <v>0.9888844797607993</v>
      </c>
      <c r="P21" s="57">
        <f xml:space="preserve"> INDEX(  LINEST( $E21:$E$34, $F21:I$34,  ,1), 3, 1)</f>
        <v>0.99013118642560172</v>
      </c>
      <c r="Q21" s="57">
        <f xml:space="preserve"> INDEX(  LINEST( $E21:$E$34, $F21:J$34,  ,1), 3, 1)</f>
        <v>0.99013118642560172</v>
      </c>
      <c r="R21" s="37"/>
      <c r="S21" s="12">
        <v>14</v>
      </c>
      <c r="T21" s="16">
        <v>2012</v>
      </c>
      <c r="U21" s="13">
        <f>IF(AND(TREND($E21:$E$34,$F21:F$34,$F$39:F$39)&gt;=$C$39,TREND($E21:$E$34,$F21:F$34,$F$39:F$39)&lt;=$D$39),1,0 )</f>
        <v>1</v>
      </c>
      <c r="V21" s="13">
        <f>IF(AND(TREND($E21:$E$34,$F21:G$34,$F$39:G$39)&gt;=$C$39,TREND($E21:$E$34,$F21:G$34,$F$39:G$39)&lt;=$D$39),1,0 )</f>
        <v>1</v>
      </c>
      <c r="W21" s="13">
        <f>IF(AND(TREND($E21:$E$34,$F21:H$34,$F$39:H$39)&gt;=$C$39,TREND($E21:$E$34,$F21:H$34,$F$39:H$39)&lt;=$D$39),1,0 )</f>
        <v>1</v>
      </c>
      <c r="X21" s="13">
        <f>IF(AND(TREND($E21:$E$34,$F21:I$34,$F$39:I$39)&gt;=$C$39,TREND($E21:$E$34,$F21:I$34,$F$39:I$39)&lt;=$D$39),1,0 )</f>
        <v>1</v>
      </c>
      <c r="Y21" s="37"/>
      <c r="Z21" s="37"/>
      <c r="AA21" s="12">
        <v>14</v>
      </c>
      <c r="AB21" s="16">
        <v>2012</v>
      </c>
      <c r="AC21" s="13">
        <f>IF(INDEX(  LINEST($E21:$E$34,$F21:F$34,  ,1), 1, $AF$3)&gt;0,1,0)</f>
        <v>1</v>
      </c>
      <c r="AD21" s="13">
        <f>IF(INDEX(  LINEST($E21:$E$34,$F21:G$34,  ,1), 1, $AF$3)&gt;0,1,0)</f>
        <v>1</v>
      </c>
      <c r="AE21" s="13">
        <f>IF(INDEX(  LINEST($E21:$E$34,$F21:H$34,  ,1), 1, $AF$3)&gt;0,1,0)</f>
        <v>1</v>
      </c>
      <c r="AF21" s="13">
        <f>IF(INDEX(  LINEST($E21:$E$34,$F21:I$34,  ,1), 1, $AF$3)&gt;0,1,0)</f>
        <v>0</v>
      </c>
      <c r="AG21" s="37"/>
      <c r="AH21" s="12">
        <v>14</v>
      </c>
      <c r="AI21" s="16">
        <v>2012</v>
      </c>
      <c r="AJ21" s="13">
        <f>IF(   INDEX(LINEST($E21:$E$34,$F21:F$34,  ,1), 1, $AM$3)&gt;0,1,0)</f>
        <v>1</v>
      </c>
      <c r="AK21" s="13">
        <f>IF(   INDEX(LINEST($E21:$E$34,$F21:G$34,  ,1), 1, $AM$3)&gt;0,1,0)</f>
        <v>1</v>
      </c>
      <c r="AL21" s="13">
        <f>IF(   INDEX(LINEST($E21:$E$34,$F21:H$34,  ,1), 1, $AM$3)&gt;0,1,0)</f>
        <v>1</v>
      </c>
      <c r="AM21" s="13">
        <f>IF(   INDEX(LINEST($E21:$E$34,$F21:I$34,  ,1), 1, $AM$3)&gt;0,1,0)</f>
        <v>1</v>
      </c>
      <c r="AN21" s="37"/>
      <c r="AO21" s="12">
        <v>14</v>
      </c>
      <c r="AP21" s="16">
        <v>2012</v>
      </c>
      <c r="AQ21" s="62">
        <v>1</v>
      </c>
      <c r="AR21" s="13">
        <f>IF(   INDEX(LINEST($E21:$E$34,$F21:G$34,  ,1), 1, $AT$3)&gt;0,1,0)</f>
        <v>0</v>
      </c>
      <c r="AS21" s="13">
        <f>IF(   INDEX(LINEST($E21:$E$34,$F21:H$34,  ,1), 1, $AT$3)&gt;0,1,0)</f>
        <v>1</v>
      </c>
      <c r="AT21" s="13">
        <f>IF(   INDEX(LINEST($E21:$E$34,$F21:I$34,  ,1), 1, $AT$3)&gt;0,1,0)</f>
        <v>1</v>
      </c>
      <c r="AU21" s="37"/>
      <c r="AV21" s="12">
        <v>14</v>
      </c>
      <c r="AW21" s="16">
        <v>2012</v>
      </c>
      <c r="AX21" s="62">
        <v>1</v>
      </c>
      <c r="AY21" s="62">
        <v>1</v>
      </c>
      <c r="AZ21" s="13">
        <f>IF(   INDEX(LINEST($E21:$E$34,$F21:H$34,  ,1), 1, $BA$3)&gt;0,1,0)</f>
        <v>0</v>
      </c>
      <c r="BA21" s="13">
        <f>IF(   INDEX(LINEST($E21:$E$34,$F21:I$34,  ,1), 1, $BA$3)&gt;0,1,0)</f>
        <v>1</v>
      </c>
      <c r="BB21" s="37"/>
      <c r="BC21" s="12">
        <v>14</v>
      </c>
      <c r="BD21" s="16">
        <v>2012</v>
      </c>
      <c r="BE21" s="62">
        <v>1</v>
      </c>
      <c r="BF21" s="62">
        <v>1</v>
      </c>
      <c r="BG21" s="62">
        <v>1</v>
      </c>
      <c r="BH21" s="13">
        <f>IF(   INDEX(LINEST($E21:$E$34,$F21:I$34,  ,1), 1, $BH$3)&gt;0,1,0)</f>
        <v>1</v>
      </c>
      <c r="BI21" s="37"/>
      <c r="BJ21" s="12">
        <v>14</v>
      </c>
      <c r="BK21" s="16">
        <v>2012</v>
      </c>
      <c r="BL21" s="63">
        <f t="shared" si="2"/>
        <v>0.98881750741479413</v>
      </c>
      <c r="BM21" s="63">
        <f t="shared" si="3"/>
        <v>0</v>
      </c>
      <c r="BN21" s="63">
        <f t="shared" si="4"/>
        <v>0</v>
      </c>
      <c r="BO21" s="63">
        <f t="shared" si="5"/>
        <v>0</v>
      </c>
      <c r="BP21" s="37"/>
      <c r="BQ21" s="37"/>
      <c r="BS21" s="32" t="s">
        <v>135</v>
      </c>
      <c r="BT21" s="32">
        <v>4</v>
      </c>
      <c r="BU21" s="32">
        <v>1611464450665607.3</v>
      </c>
      <c r="BV21" s="32">
        <v>402866112666401.81</v>
      </c>
      <c r="BW21" s="32">
        <v>853.99699401241435</v>
      </c>
      <c r="BX21" s="91">
        <v>3.7659973796041106E-21</v>
      </c>
    </row>
    <row r="22" spans="1:86" x14ac:dyDescent="0.25">
      <c r="A22" s="12">
        <v>13</v>
      </c>
      <c r="B22" s="16">
        <v>2013</v>
      </c>
      <c r="C22" s="43">
        <v>7203056.213776174</v>
      </c>
      <c r="D22" s="43">
        <v>11509102.738387467</v>
      </c>
      <c r="E22" s="30">
        <v>10017461.84195617</v>
      </c>
      <c r="F22" s="13">
        <v>6696500.3734088941</v>
      </c>
      <c r="G22" s="13">
        <v>7066670</v>
      </c>
      <c r="H22" s="13">
        <v>55417.97686444701</v>
      </c>
      <c r="I22" s="39">
        <v>3511.3829999999998</v>
      </c>
      <c r="J22" s="13">
        <f t="shared" si="1"/>
        <v>10174562.952169243</v>
      </c>
      <c r="K22" s="37"/>
      <c r="L22" s="12">
        <v>13</v>
      </c>
      <c r="M22" s="16">
        <v>2013</v>
      </c>
      <c r="N22" s="57">
        <f xml:space="preserve"> INDEX(  LINEST( $E22:$E$34, $F22:G$34,  ,1), 3, 1)</f>
        <v>0.98806866349818123</v>
      </c>
      <c r="O22" s="57">
        <f xml:space="preserve"> INDEX(  LINEST( $E22:$E$34, $F22:H$34,  ,1), 3, 1)</f>
        <v>0.98822390200803556</v>
      </c>
      <c r="P22" s="57">
        <f xml:space="preserve"> INDEX(  LINEST( $E22:$E$34, $F22:I$34,  ,1), 3, 1)</f>
        <v>0.98948462599690912</v>
      </c>
      <c r="Q22" s="57">
        <f xml:space="preserve"> INDEX(  LINEST( $E22:$E$34, $F22:J$34,  ,1), 3, 1)</f>
        <v>0.98948462599690912</v>
      </c>
      <c r="R22" s="37"/>
      <c r="S22" s="12">
        <v>13</v>
      </c>
      <c r="T22" s="16">
        <v>2013</v>
      </c>
      <c r="U22" s="13">
        <f>IF(AND(TREND($E22:$E$34,$F22:F$34,$F$39:F$39)&gt;=$C$39,TREND($E22:$E$34,$F22:F$34,$F$39:F$39)&lt;=$D$39),1,0 )</f>
        <v>1</v>
      </c>
      <c r="V22" s="13">
        <f>IF(AND(TREND($E22:$E$34,$F22:G$34,$F$39:G$39)&gt;=$C$39,TREND($E22:$E$34,$F22:G$34,$F$39:G$39)&lt;=$D$39),1,0 )</f>
        <v>1</v>
      </c>
      <c r="W22" s="13">
        <f>IF(AND(TREND($E22:$E$34,$F22:H$34,$F$39:H$39)&gt;=$C$39,TREND($E22:$E$34,$F22:H$34,$F$39:H$39)&lt;=$D$39),1,0 )</f>
        <v>1</v>
      </c>
      <c r="X22" s="13">
        <f>IF(AND(TREND($E22:$E$34,$F22:I$34,$F$39:I$39)&gt;=$C$39,TREND($E22:$E$34,$F22:I$34,$F$39:I$39)&lt;=$D$39),1,0 )</f>
        <v>1</v>
      </c>
      <c r="Y22" s="37"/>
      <c r="Z22" s="37"/>
      <c r="AA22" s="12">
        <v>13</v>
      </c>
      <c r="AB22" s="16">
        <v>2013</v>
      </c>
      <c r="AC22" s="13">
        <f>IF(INDEX(  LINEST($E22:$E$34,$F22:F$34,  ,1), 1, $AF$3)&gt;0,1,0)</f>
        <v>1</v>
      </c>
      <c r="AD22" s="13">
        <f>IF(INDEX(  LINEST($E22:$E$34,$F22:G$34,  ,1), 1, $AF$3)&gt;0,1,0)</f>
        <v>1</v>
      </c>
      <c r="AE22" s="13">
        <f>IF(INDEX(  LINEST($E22:$E$34,$F22:H$34,  ,1), 1, $AF$3)&gt;0,1,0)</f>
        <v>1</v>
      </c>
      <c r="AF22" s="13">
        <f>IF(INDEX(  LINEST($E22:$E$34,$F22:I$34,  ,1), 1, $AF$3)&gt;0,1,0)</f>
        <v>0</v>
      </c>
      <c r="AG22" s="37"/>
      <c r="AH22" s="12">
        <v>13</v>
      </c>
      <c r="AI22" s="16">
        <v>2013</v>
      </c>
      <c r="AJ22" s="13">
        <f>IF(   INDEX(LINEST($E22:$E$34,$F22:F$34,  ,1), 1, $AM$3)&gt;0,1,0)</f>
        <v>1</v>
      </c>
      <c r="AK22" s="13">
        <f>IF(   INDEX(LINEST($E22:$E$34,$F22:G$34,  ,1), 1, $AM$3)&gt;0,1,0)</f>
        <v>1</v>
      </c>
      <c r="AL22" s="13">
        <f>IF(   INDEX(LINEST($E22:$E$34,$F22:H$34,  ,1), 1, $AM$3)&gt;0,1,0)</f>
        <v>1</v>
      </c>
      <c r="AM22" s="13">
        <f>IF(   INDEX(LINEST($E22:$E$34,$F22:I$34,  ,1), 1, $AM$3)&gt;0,1,0)</f>
        <v>1</v>
      </c>
      <c r="AN22" s="37"/>
      <c r="AO22" s="12">
        <v>13</v>
      </c>
      <c r="AP22" s="16">
        <v>2013</v>
      </c>
      <c r="AQ22" s="62">
        <v>1</v>
      </c>
      <c r="AR22" s="13">
        <f>IF(   INDEX(LINEST($E22:$E$34,$F22:G$34,  ,1), 1, $AT$3)&gt;0,1,0)</f>
        <v>0</v>
      </c>
      <c r="AS22" s="13">
        <f>IF(   INDEX(LINEST($E22:$E$34,$F22:H$34,  ,1), 1, $AT$3)&gt;0,1,0)</f>
        <v>1</v>
      </c>
      <c r="AT22" s="13">
        <f>IF(   INDEX(LINEST($E22:$E$34,$F22:I$34,  ,1), 1, $AT$3)&gt;0,1,0)</f>
        <v>1</v>
      </c>
      <c r="AU22" s="37"/>
      <c r="AV22" s="12">
        <v>13</v>
      </c>
      <c r="AW22" s="16">
        <v>2013</v>
      </c>
      <c r="AX22" s="62">
        <v>1</v>
      </c>
      <c r="AY22" s="62">
        <v>1</v>
      </c>
      <c r="AZ22" s="13">
        <f>IF(   INDEX(LINEST($E22:$E$34,$F22:H$34,  ,1), 1, $BA$3)&gt;0,1,0)</f>
        <v>0</v>
      </c>
      <c r="BA22" s="13">
        <f>IF(   INDEX(LINEST($E22:$E$34,$F22:I$34,  ,1), 1, $BA$3)&gt;0,1,0)</f>
        <v>1</v>
      </c>
      <c r="BB22" s="37"/>
      <c r="BC22" s="12">
        <v>13</v>
      </c>
      <c r="BD22" s="16">
        <v>2013</v>
      </c>
      <c r="BE22" s="62">
        <v>1</v>
      </c>
      <c r="BF22" s="62">
        <v>1</v>
      </c>
      <c r="BG22" s="62">
        <v>1</v>
      </c>
      <c r="BH22" s="13">
        <f>IF(   INDEX(LINEST($E22:$E$34,$F22:I$34,  ,1), 1, $BH$3)&gt;0,1,0)</f>
        <v>1</v>
      </c>
      <c r="BI22" s="37"/>
      <c r="BJ22" s="12">
        <v>13</v>
      </c>
      <c r="BK22" s="16">
        <v>2013</v>
      </c>
      <c r="BL22" s="63">
        <f t="shared" si="2"/>
        <v>0.98806866349818123</v>
      </c>
      <c r="BM22" s="63">
        <f t="shared" si="3"/>
        <v>0</v>
      </c>
      <c r="BN22" s="63">
        <f t="shared" si="4"/>
        <v>0</v>
      </c>
      <c r="BO22" s="63">
        <f t="shared" si="5"/>
        <v>0</v>
      </c>
      <c r="BP22" s="37"/>
      <c r="BQ22" s="37"/>
      <c r="BS22" s="32" t="s">
        <v>136</v>
      </c>
      <c r="BT22" s="32">
        <v>19</v>
      </c>
      <c r="BU22" s="32">
        <v>8963094945683.5723</v>
      </c>
      <c r="BV22" s="32">
        <v>471741839246.50378</v>
      </c>
      <c r="BW22" s="32"/>
      <c r="BX22" s="32"/>
    </row>
    <row r="23" spans="1:86" ht="15.75" thickBot="1" x14ac:dyDescent="0.3">
      <c r="A23" s="12">
        <v>12</v>
      </c>
      <c r="B23" s="16">
        <v>2014</v>
      </c>
      <c r="C23" s="43">
        <v>8163748.1690284451</v>
      </c>
      <c r="D23" s="43">
        <v>12647143.853577789</v>
      </c>
      <c r="E23" s="30">
        <v>9925208.0999999996</v>
      </c>
      <c r="F23" s="13">
        <v>6933386.9000000004</v>
      </c>
      <c r="G23" s="13">
        <v>7517411</v>
      </c>
      <c r="H23" s="13">
        <v>58446.402896956672</v>
      </c>
      <c r="I23" s="39">
        <v>3511.895</v>
      </c>
      <c r="J23" s="13">
        <f t="shared" si="1"/>
        <v>10605951.62170127</v>
      </c>
      <c r="K23" s="37"/>
      <c r="L23" s="12">
        <v>12</v>
      </c>
      <c r="M23" s="16">
        <v>2014</v>
      </c>
      <c r="N23" s="57">
        <f xml:space="preserve"> INDEX(  LINEST( $E23:$E$34, $F23:G$34,  ,1), 3, 1)</f>
        <v>0.98725397012678218</v>
      </c>
      <c r="O23" s="57">
        <f xml:space="preserve"> INDEX(  LINEST( $E23:$E$34, $F23:H$34,  ,1), 3, 1)</f>
        <v>0.98752375267933235</v>
      </c>
      <c r="P23" s="57">
        <f xml:space="preserve"> INDEX(  LINEST( $E23:$E$34, $F23:I$34,  ,1), 3, 1)</f>
        <v>0.98865876362831639</v>
      </c>
      <c r="Q23" s="57">
        <f xml:space="preserve"> INDEX(  LINEST( $E23:$E$34, $F23:J$34,  ,1), 3, 1)</f>
        <v>0.98865876362831639</v>
      </c>
      <c r="R23" s="37"/>
      <c r="S23" s="12">
        <v>12</v>
      </c>
      <c r="T23" s="16">
        <v>2014</v>
      </c>
      <c r="U23" s="13">
        <f>IF(AND(TREND($E23:$E$34,$F23:F$34,$F$39:F$39)&gt;=$C$39,TREND($E23:$E$34,$F23:F$34,$F$39:F$39)&lt;=$D$39),1,0 )</f>
        <v>1</v>
      </c>
      <c r="V23" s="13">
        <f>IF(AND(TREND($E23:$E$34,$F23:G$34,$F$39:G$39)&gt;=$C$39,TREND($E23:$E$34,$F23:G$34,$F$39:G$39)&lt;=$D$39),1,0 )</f>
        <v>1</v>
      </c>
      <c r="W23" s="13">
        <f>IF(AND(TREND($E23:$E$34,$F23:H$34,$F$39:H$39)&gt;=$C$39,TREND($E23:$E$34,$F23:H$34,$F$39:H$39)&lt;=$D$39),1,0 )</f>
        <v>1</v>
      </c>
      <c r="X23" s="13">
        <f>IF(AND(TREND($E23:$E$34,$F23:I$34,$F$39:I$39)&gt;=$C$39,TREND($E23:$E$34,$F23:I$34,$F$39:I$39)&lt;=$D$39),1,0 )</f>
        <v>1</v>
      </c>
      <c r="Y23" s="37"/>
      <c r="Z23" s="37"/>
      <c r="AA23" s="12">
        <v>12</v>
      </c>
      <c r="AB23" s="16">
        <v>2014</v>
      </c>
      <c r="AC23" s="13">
        <f>IF(INDEX(  LINEST($E23:$E$34,$F23:F$34,  ,1), 1, $AF$3)&gt;0,1,0)</f>
        <v>1</v>
      </c>
      <c r="AD23" s="13">
        <f>IF(INDEX(  LINEST($E23:$E$34,$F23:G$34,  ,1), 1, $AF$3)&gt;0,1,0)</f>
        <v>1</v>
      </c>
      <c r="AE23" s="13">
        <f>IF(INDEX(  LINEST($E23:$E$34,$F23:H$34,  ,1), 1, $AF$3)&gt;0,1,0)</f>
        <v>1</v>
      </c>
      <c r="AF23" s="13">
        <f>IF(INDEX(  LINEST($E23:$E$34,$F23:I$34,  ,1), 1, $AF$3)&gt;0,1,0)</f>
        <v>0</v>
      </c>
      <c r="AG23" s="37"/>
      <c r="AH23" s="12">
        <v>12</v>
      </c>
      <c r="AI23" s="16">
        <v>2014</v>
      </c>
      <c r="AJ23" s="13">
        <f>IF(   INDEX(LINEST($E23:$E$34,$F23:F$34,  ,1), 1, $AM$3)&gt;0,1,0)</f>
        <v>1</v>
      </c>
      <c r="AK23" s="13">
        <f>IF(   INDEX(LINEST($E23:$E$34,$F23:G$34,  ,1), 1, $AM$3)&gt;0,1,0)</f>
        <v>1</v>
      </c>
      <c r="AL23" s="13">
        <f>IF(   INDEX(LINEST($E23:$E$34,$F23:H$34,  ,1), 1, $AM$3)&gt;0,1,0)</f>
        <v>1</v>
      </c>
      <c r="AM23" s="13">
        <f>IF(   INDEX(LINEST($E23:$E$34,$F23:I$34,  ,1), 1, $AM$3)&gt;0,1,0)</f>
        <v>1</v>
      </c>
      <c r="AN23" s="37"/>
      <c r="AO23" s="12">
        <v>12</v>
      </c>
      <c r="AP23" s="16">
        <v>2014</v>
      </c>
      <c r="AQ23" s="62">
        <v>1</v>
      </c>
      <c r="AR23" s="13">
        <f>IF(   INDEX(LINEST($E23:$E$34,$F23:G$34,  ,1), 1, $AT$3)&gt;0,1,0)</f>
        <v>0</v>
      </c>
      <c r="AS23" s="13">
        <f>IF(   INDEX(LINEST($E23:$E$34,$F23:H$34,  ,1), 1, $AT$3)&gt;0,1,0)</f>
        <v>1</v>
      </c>
      <c r="AT23" s="13">
        <f>IF(   INDEX(LINEST($E23:$E$34,$F23:I$34,  ,1), 1, $AT$3)&gt;0,1,0)</f>
        <v>1</v>
      </c>
      <c r="AU23" s="37"/>
      <c r="AV23" s="12">
        <v>12</v>
      </c>
      <c r="AW23" s="16">
        <v>2014</v>
      </c>
      <c r="AX23" s="62">
        <v>1</v>
      </c>
      <c r="AY23" s="62">
        <v>1</v>
      </c>
      <c r="AZ23" s="13">
        <f>IF(   INDEX(LINEST($E23:$E$34,$F23:H$34,  ,1), 1, $BA$3)&gt;0,1,0)</f>
        <v>0</v>
      </c>
      <c r="BA23" s="13">
        <f>IF(   INDEX(LINEST($E23:$E$34,$F23:I$34,  ,1), 1, $BA$3)&gt;0,1,0)</f>
        <v>1</v>
      </c>
      <c r="BB23" s="37"/>
      <c r="BC23" s="12">
        <v>12</v>
      </c>
      <c r="BD23" s="16">
        <v>2014</v>
      </c>
      <c r="BE23" s="62">
        <v>1</v>
      </c>
      <c r="BF23" s="62">
        <v>1</v>
      </c>
      <c r="BG23" s="62">
        <v>1</v>
      </c>
      <c r="BH23" s="13">
        <f>IF(   INDEX(LINEST($E23:$E$34,$F23:I$34,  ,1), 1, $BH$3)&gt;0,1,0)</f>
        <v>1</v>
      </c>
      <c r="BI23" s="37"/>
      <c r="BJ23" s="12">
        <v>12</v>
      </c>
      <c r="BK23" s="16">
        <v>2014</v>
      </c>
      <c r="BL23" s="63">
        <f t="shared" si="2"/>
        <v>0.98725397012678218</v>
      </c>
      <c r="BM23" s="63">
        <f t="shared" si="3"/>
        <v>0</v>
      </c>
      <c r="BN23" s="63">
        <f t="shared" si="4"/>
        <v>0</v>
      </c>
      <c r="BO23" s="63">
        <f t="shared" si="5"/>
        <v>0</v>
      </c>
      <c r="BP23" s="37"/>
      <c r="BQ23" s="37"/>
      <c r="BS23" s="33" t="s">
        <v>137</v>
      </c>
      <c r="BT23" s="33">
        <v>23</v>
      </c>
      <c r="BU23" s="33">
        <v>1620427545611290.8</v>
      </c>
      <c r="BV23" s="33"/>
      <c r="BW23" s="33"/>
      <c r="BX23" s="33"/>
      <c r="CD23" s="44" t="s">
        <v>157</v>
      </c>
    </row>
    <row r="24" spans="1:86" ht="15.75" thickBot="1" x14ac:dyDescent="0.3">
      <c r="A24" s="12">
        <v>11</v>
      </c>
      <c r="B24" s="16">
        <v>2015</v>
      </c>
      <c r="C24" s="43">
        <v>9132743.5197487306</v>
      </c>
      <c r="D24" s="43">
        <v>13888801.353981158</v>
      </c>
      <c r="E24" s="30">
        <v>10706582.1</v>
      </c>
      <c r="F24" s="13">
        <v>7504676.2999999998</v>
      </c>
      <c r="G24" s="13">
        <v>7806215</v>
      </c>
      <c r="H24" s="13">
        <v>57428.570061473758</v>
      </c>
      <c r="I24" s="39">
        <v>3506.1019999999999</v>
      </c>
      <c r="J24" s="13">
        <f t="shared" si="1"/>
        <v>11142798.740273396</v>
      </c>
      <c r="K24" s="37"/>
      <c r="L24" s="12">
        <v>11</v>
      </c>
      <c r="M24" s="16">
        <v>2015</v>
      </c>
      <c r="N24" s="57">
        <f xml:space="preserve"> INDEX(  LINEST( $E24:$E$34, $F24:G$34,  ,1), 3, 1)</f>
        <v>0.98590063483280299</v>
      </c>
      <c r="O24" s="57">
        <f xml:space="preserve"> INDEX(  LINEST( $E24:$E$34, $F24:H$34,  ,1), 3, 1)</f>
        <v>0.98615253050241702</v>
      </c>
      <c r="P24" s="57">
        <f xml:space="preserve"> INDEX(  LINEST( $E24:$E$34, $F24:I$34,  ,1), 3, 1)</f>
        <v>0.98799413994494478</v>
      </c>
      <c r="Q24" s="57">
        <f xml:space="preserve"> INDEX(  LINEST( $E24:$E$34, $F24:J$34,  ,1), 3, 1)</f>
        <v>0.98799413994494478</v>
      </c>
      <c r="R24" s="37"/>
      <c r="S24" s="12">
        <v>11</v>
      </c>
      <c r="T24" s="16">
        <v>2015</v>
      </c>
      <c r="U24" s="13">
        <f>IF(AND(TREND($E24:$E$34,$F24:F$34,$F$39:F$39)&gt;=$C$39,TREND($E24:$E$34,$F24:F$34,$F$39:F$39)&lt;=$D$39),1,0 )</f>
        <v>1</v>
      </c>
      <c r="V24" s="13">
        <f>IF(AND(TREND($E24:$E$34,$F24:G$34,$F$39:G$39)&gt;=$C$39,TREND($E24:$E$34,$F24:G$34,$F$39:G$39)&lt;=$D$39),1,0 )</f>
        <v>1</v>
      </c>
      <c r="W24" s="13">
        <f>IF(AND(TREND($E24:$E$34,$F24:H$34,$F$39:H$39)&gt;=$C$39,TREND($E24:$E$34,$F24:H$34,$F$39:H$39)&lt;=$D$39),1,0 )</f>
        <v>1</v>
      </c>
      <c r="X24" s="13">
        <f>IF(AND(TREND($E24:$E$34,$F24:I$34,$F$39:I$39)&gt;=$C$39,TREND($E24:$E$34,$F24:I$34,$F$39:I$39)&lt;=$D$39),1,0 )</f>
        <v>1</v>
      </c>
      <c r="Y24" s="37"/>
      <c r="Z24" s="37"/>
      <c r="AA24" s="12">
        <v>11</v>
      </c>
      <c r="AB24" s="16">
        <v>2015</v>
      </c>
      <c r="AC24" s="13">
        <f>IF(INDEX(  LINEST($E24:$E$34,$F24:F$34,  ,1), 1, $AF$3)&gt;0,1,0)</f>
        <v>1</v>
      </c>
      <c r="AD24" s="13">
        <f>IF(INDEX(  LINEST($E24:$E$34,$F24:G$34,  ,1), 1, $AF$3)&gt;0,1,0)</f>
        <v>1</v>
      </c>
      <c r="AE24" s="13">
        <f>IF(INDEX(  LINEST($E24:$E$34,$F24:H$34,  ,1), 1, $AF$3)&gt;0,1,0)</f>
        <v>1</v>
      </c>
      <c r="AF24" s="13">
        <f>IF(INDEX(  LINEST($E24:$E$34,$F24:I$34,  ,1), 1, $AF$3)&gt;0,1,0)</f>
        <v>0</v>
      </c>
      <c r="AG24" s="37"/>
      <c r="AH24" s="12">
        <v>11</v>
      </c>
      <c r="AI24" s="16">
        <v>2015</v>
      </c>
      <c r="AJ24" s="13">
        <f>IF(   INDEX(LINEST($E24:$E$34,$F24:F$34,  ,1), 1, $AM$3)&gt;0,1,0)</f>
        <v>1</v>
      </c>
      <c r="AK24" s="13">
        <f>IF(   INDEX(LINEST($E24:$E$34,$F24:G$34,  ,1), 1, $AM$3)&gt;0,1,0)</f>
        <v>1</v>
      </c>
      <c r="AL24" s="13">
        <f>IF(   INDEX(LINEST($E24:$E$34,$F24:H$34,  ,1), 1, $AM$3)&gt;0,1,0)</f>
        <v>1</v>
      </c>
      <c r="AM24" s="13">
        <f>IF(   INDEX(LINEST($E24:$E$34,$F24:I$34,  ,1), 1, $AM$3)&gt;0,1,0)</f>
        <v>1</v>
      </c>
      <c r="AN24" s="37"/>
      <c r="AO24" s="12">
        <v>11</v>
      </c>
      <c r="AP24" s="16">
        <v>2015</v>
      </c>
      <c r="AQ24" s="62">
        <v>1</v>
      </c>
      <c r="AR24" s="13">
        <f>IF(   INDEX(LINEST($E24:$E$34,$F24:G$34,  ,1), 1, $AT$3)&gt;0,1,0)</f>
        <v>0</v>
      </c>
      <c r="AS24" s="13">
        <f>IF(   INDEX(LINEST($E24:$E$34,$F24:H$34,  ,1), 1, $AT$3)&gt;0,1,0)</f>
        <v>1</v>
      </c>
      <c r="AT24" s="13">
        <f>IF(   INDEX(LINEST($E24:$E$34,$F24:I$34,  ,1), 1, $AT$3)&gt;0,1,0)</f>
        <v>1</v>
      </c>
      <c r="AU24" s="37"/>
      <c r="AV24" s="12">
        <v>11</v>
      </c>
      <c r="AW24" s="16">
        <v>2015</v>
      </c>
      <c r="AX24" s="62">
        <v>1</v>
      </c>
      <c r="AY24" s="62">
        <v>1</v>
      </c>
      <c r="AZ24" s="13">
        <f>IF(   INDEX(LINEST($E24:$E$34,$F24:H$34,  ,1), 1, $BA$3)&gt;0,1,0)</f>
        <v>0</v>
      </c>
      <c r="BA24" s="13">
        <f>IF(   INDEX(LINEST($E24:$E$34,$F24:I$34,  ,1), 1, $BA$3)&gt;0,1,0)</f>
        <v>1</v>
      </c>
      <c r="BB24" s="37"/>
      <c r="BC24" s="12">
        <v>11</v>
      </c>
      <c r="BD24" s="16">
        <v>2015</v>
      </c>
      <c r="BE24" s="62">
        <v>1</v>
      </c>
      <c r="BF24" s="62">
        <v>1</v>
      </c>
      <c r="BG24" s="62">
        <v>1</v>
      </c>
      <c r="BH24" s="13">
        <f>IF(   INDEX(LINEST($E24:$E$34,$F24:I$34,  ,1), 1, $BH$3)&gt;0,1,0)</f>
        <v>1</v>
      </c>
      <c r="BI24" s="37"/>
      <c r="BJ24" s="12">
        <v>11</v>
      </c>
      <c r="BK24" s="16">
        <v>2015</v>
      </c>
      <c r="BL24" s="63">
        <f t="shared" si="2"/>
        <v>0.98590063483280299</v>
      </c>
      <c r="BM24" s="63">
        <f t="shared" si="3"/>
        <v>0</v>
      </c>
      <c r="BN24" s="63">
        <f t="shared" si="4"/>
        <v>0</v>
      </c>
      <c r="BO24" s="63">
        <f t="shared" si="5"/>
        <v>0</v>
      </c>
      <c r="BP24" s="37"/>
      <c r="BQ24" s="37"/>
      <c r="CD24" s="34" t="s">
        <v>144</v>
      </c>
      <c r="CE24" s="34" t="s">
        <v>132</v>
      </c>
    </row>
    <row r="25" spans="1:86" x14ac:dyDescent="0.25">
      <c r="A25" s="12">
        <v>10</v>
      </c>
      <c r="B25" s="16">
        <v>2016</v>
      </c>
      <c r="C25" s="43">
        <v>10111953.60401921</v>
      </c>
      <c r="D25" s="43">
        <v>15237079.271344533</v>
      </c>
      <c r="E25" s="30">
        <v>11852881.700000001</v>
      </c>
      <c r="F25" s="13">
        <v>8005749.4000000004</v>
      </c>
      <c r="G25" s="13">
        <v>8342023</v>
      </c>
      <c r="H25" s="13">
        <v>59750.30854984279</v>
      </c>
      <c r="I25" s="39">
        <v>3420.6927000000001</v>
      </c>
      <c r="J25" s="13">
        <f t="shared" si="1"/>
        <v>11878315.017391136</v>
      </c>
      <c r="K25" s="37"/>
      <c r="L25" s="12">
        <v>10</v>
      </c>
      <c r="M25" s="16">
        <v>2016</v>
      </c>
      <c r="N25" s="57">
        <f xml:space="preserve"> INDEX(  LINEST( $E25:$E$34, $F25:G$34,  ,1), 3, 1)</f>
        <v>0.98422297966397343</v>
      </c>
      <c r="O25" s="57">
        <f xml:space="preserve"> INDEX(  LINEST( $E25:$E$34, $F25:H$34,  ,1), 3, 1)</f>
        <v>0.98445129867407044</v>
      </c>
      <c r="P25" s="57">
        <f xml:space="preserve"> INDEX(  LINEST( $E25:$E$34, $F25:I$34,  ,1), 3, 1)</f>
        <v>0.98672750898055539</v>
      </c>
      <c r="Q25" s="57">
        <f xml:space="preserve"> INDEX(  LINEST( $E25:$E$34, $F25:J$34,  ,1), 3, 1)</f>
        <v>0.98672750898055539</v>
      </c>
      <c r="R25" s="37"/>
      <c r="S25" s="12">
        <v>10</v>
      </c>
      <c r="T25" s="16">
        <v>2016</v>
      </c>
      <c r="U25" s="13">
        <f>IF(AND(TREND($E25:$E$34,$F25:F$34,$F$39:F$39)&gt;=$C$39,TREND($E25:$E$34,$F25:F$34,$F$39:F$39)&lt;=$D$39),1,0 )</f>
        <v>1</v>
      </c>
      <c r="V25" s="13">
        <f>IF(AND(TREND($E25:$E$34,$F25:G$34,$F$39:G$39)&gt;=$C$39,TREND($E25:$E$34,$F25:G$34,$F$39:G$39)&lt;=$D$39),1,0 )</f>
        <v>1</v>
      </c>
      <c r="W25" s="13">
        <f>IF(AND(TREND($E25:$E$34,$F25:H$34,$F$39:H$39)&gt;=$C$39,TREND($E25:$E$34,$F25:H$34,$F$39:H$39)&lt;=$D$39),1,0 )</f>
        <v>1</v>
      </c>
      <c r="X25" s="13">
        <f>IF(AND(TREND($E25:$E$34,$F25:I$34,$F$39:I$39)&gt;=$C$39,TREND($E25:$E$34,$F25:I$34,$F$39:I$39)&lt;=$D$39),1,0 )</f>
        <v>1</v>
      </c>
      <c r="Y25" s="37"/>
      <c r="Z25" s="37"/>
      <c r="AA25" s="12">
        <v>10</v>
      </c>
      <c r="AB25" s="16">
        <v>2016</v>
      </c>
      <c r="AC25" s="13">
        <f>IF(INDEX(  LINEST($E25:$E$34,$F25:F$34,  ,1), 1, $AF$3)&gt;0,1,0)</f>
        <v>1</v>
      </c>
      <c r="AD25" s="13">
        <f>IF(INDEX(  LINEST($E25:$E$34,$F25:G$34,  ,1), 1, $AF$3)&gt;0,1,0)</f>
        <v>1</v>
      </c>
      <c r="AE25" s="13">
        <f>IF(INDEX(  LINEST($E25:$E$34,$F25:H$34,  ,1), 1, $AF$3)&gt;0,1,0)</f>
        <v>1</v>
      </c>
      <c r="AF25" s="13">
        <f>IF(INDEX(  LINEST($E25:$E$34,$F25:I$34,  ,1), 1, $AF$3)&gt;0,1,0)</f>
        <v>0</v>
      </c>
      <c r="AG25" s="37"/>
      <c r="AH25" s="12">
        <v>10</v>
      </c>
      <c r="AI25" s="16">
        <v>2016</v>
      </c>
      <c r="AJ25" s="13">
        <f>IF(   INDEX(LINEST($E25:$E$34,$F25:F$34,  ,1), 1, $AM$3)&gt;0,1,0)</f>
        <v>1</v>
      </c>
      <c r="AK25" s="13">
        <f>IF(   INDEX(LINEST($E25:$E$34,$F25:G$34,  ,1), 1, $AM$3)&gt;0,1,0)</f>
        <v>1</v>
      </c>
      <c r="AL25" s="13">
        <f>IF(   INDEX(LINEST($E25:$E$34,$F25:H$34,  ,1), 1, $AM$3)&gt;0,1,0)</f>
        <v>1</v>
      </c>
      <c r="AM25" s="13">
        <f>IF(   INDEX(LINEST($E25:$E$34,$F25:I$34,  ,1), 1, $AM$3)&gt;0,1,0)</f>
        <v>1</v>
      </c>
      <c r="AN25" s="37"/>
      <c r="AO25" s="12">
        <v>10</v>
      </c>
      <c r="AP25" s="16">
        <v>2016</v>
      </c>
      <c r="AQ25" s="62">
        <v>1</v>
      </c>
      <c r="AR25" s="13">
        <f>IF(   INDEX(LINEST($E25:$E$34,$F25:G$34,  ,1), 1, $AT$3)&gt;0,1,0)</f>
        <v>0</v>
      </c>
      <c r="AS25" s="13">
        <f>IF(   INDEX(LINEST($E25:$E$34,$F25:H$34,  ,1), 1, $AT$3)&gt;0,1,0)</f>
        <v>1</v>
      </c>
      <c r="AT25" s="13">
        <f>IF(   INDEX(LINEST($E25:$E$34,$F25:I$34,  ,1), 1, $AT$3)&gt;0,1,0)</f>
        <v>1</v>
      </c>
      <c r="AU25" s="37"/>
      <c r="AV25" s="12">
        <v>10</v>
      </c>
      <c r="AW25" s="16">
        <v>2016</v>
      </c>
      <c r="AX25" s="62">
        <v>1</v>
      </c>
      <c r="AY25" s="62">
        <v>1</v>
      </c>
      <c r="AZ25" s="13">
        <f>IF(   INDEX(LINEST($E25:$E$34,$F25:H$34,  ,1), 1, $BA$3)&gt;0,1,0)</f>
        <v>0</v>
      </c>
      <c r="BA25" s="13">
        <f>IF(   INDEX(LINEST($E25:$E$34,$F25:I$34,  ,1), 1, $BA$3)&gt;0,1,0)</f>
        <v>1</v>
      </c>
      <c r="BB25" s="37"/>
      <c r="BC25" s="12">
        <v>10</v>
      </c>
      <c r="BD25" s="16">
        <v>2016</v>
      </c>
      <c r="BE25" s="62">
        <v>1</v>
      </c>
      <c r="BF25" s="62">
        <v>1</v>
      </c>
      <c r="BG25" s="62">
        <v>1</v>
      </c>
      <c r="BH25" s="13">
        <f>IF(   INDEX(LINEST($E25:$E$34,$F25:I$34,  ,1), 1, $BH$3)&gt;0,1,0)</f>
        <v>1</v>
      </c>
      <c r="BI25" s="37"/>
      <c r="BJ25" s="12">
        <v>10</v>
      </c>
      <c r="BK25" s="16">
        <v>2016</v>
      </c>
      <c r="BL25" s="63">
        <f t="shared" si="2"/>
        <v>0.98422297966397343</v>
      </c>
      <c r="BM25" s="63">
        <f t="shared" si="3"/>
        <v>0</v>
      </c>
      <c r="BN25" s="63">
        <f t="shared" si="4"/>
        <v>0</v>
      </c>
      <c r="BO25" s="63">
        <f t="shared" si="5"/>
        <v>0</v>
      </c>
      <c r="BP25" s="37"/>
      <c r="BQ25" s="37"/>
      <c r="BS25" s="34"/>
      <c r="BT25" s="92" t="s">
        <v>144</v>
      </c>
      <c r="BU25" s="92" t="s">
        <v>132</v>
      </c>
      <c r="BV25" s="92" t="s">
        <v>145</v>
      </c>
      <c r="BW25" s="92" t="s">
        <v>146</v>
      </c>
      <c r="BX25" s="92" t="s">
        <v>147</v>
      </c>
      <c r="BY25" s="92" t="s">
        <v>148</v>
      </c>
      <c r="BZ25" s="92" t="s">
        <v>149</v>
      </c>
      <c r="CA25" s="92" t="s">
        <v>150</v>
      </c>
      <c r="CD25" s="45">
        <v>1</v>
      </c>
      <c r="CE25" s="45">
        <v>2</v>
      </c>
      <c r="CF25" s="45">
        <v>3</v>
      </c>
      <c r="CG25" s="45">
        <v>4</v>
      </c>
      <c r="CH25" s="45">
        <v>5</v>
      </c>
    </row>
    <row r="26" spans="1:86" x14ac:dyDescent="0.25">
      <c r="A26" s="12">
        <v>9</v>
      </c>
      <c r="B26" s="16">
        <v>2017</v>
      </c>
      <c r="C26" s="43">
        <v>11105090.40919121</v>
      </c>
      <c r="D26" s="43">
        <v>16693377.976902718</v>
      </c>
      <c r="E26" s="30">
        <v>12766002.800000001</v>
      </c>
      <c r="F26" s="13">
        <v>8435287.0999999996</v>
      </c>
      <c r="G26" s="13">
        <v>8435287</v>
      </c>
      <c r="H26" s="13">
        <v>71121.2</v>
      </c>
      <c r="I26" s="39">
        <v>4608.7519299999994</v>
      </c>
      <c r="J26" s="13">
        <f t="shared" si="1"/>
        <v>11975639.912067607</v>
      </c>
      <c r="K26" s="37"/>
      <c r="L26" s="12">
        <v>9</v>
      </c>
      <c r="M26" s="16">
        <v>2017</v>
      </c>
      <c r="N26" s="57">
        <f xml:space="preserve"> INDEX(  LINEST( $E26:$E$34, $F26:G$34,  ,1), 3, 1)</f>
        <v>0.98238871874917533</v>
      </c>
      <c r="O26" s="57">
        <f xml:space="preserve"> INDEX(  LINEST( $E26:$E$34, $F26:H$34,  ,1), 3, 1)</f>
        <v>0.9842149412856056</v>
      </c>
      <c r="P26" s="57">
        <f xml:space="preserve"> INDEX(  LINEST( $E26:$E$34, $F26:I$34,  ,1), 3, 1)</f>
        <v>0.99297488500199071</v>
      </c>
      <c r="Q26" s="57">
        <f xml:space="preserve"> INDEX(  LINEST( $E26:$E$34, $F26:J$34,  ,1), 3, 1)</f>
        <v>0.99297488500198972</v>
      </c>
      <c r="R26" s="37"/>
      <c r="S26" s="12">
        <v>9</v>
      </c>
      <c r="T26" s="16">
        <v>2017</v>
      </c>
      <c r="U26" s="13">
        <f>IF(AND(TREND($E26:$E$34,$F26:F$34,$F$39:F$39)&gt;=$C$39,TREND($E26:$E$34,$F26:F$34,$F$39:F$39)&lt;=$D$39),1,0 )</f>
        <v>1</v>
      </c>
      <c r="V26" s="13">
        <f>IF(AND(TREND($E26:$E$34,$F26:G$34,$F$39:G$39)&gt;=$C$39,TREND($E26:$E$34,$F26:G$34,$F$39:G$39)&lt;=$D$39),1,0 )</f>
        <v>1</v>
      </c>
      <c r="W26" s="13">
        <f>IF(AND(TREND($E26:$E$34,$F26:H$34,$F$39:H$39)&gt;=$C$39,TREND($E26:$E$34,$F26:H$34,$F$39:H$39)&lt;=$D$39),1,0 )</f>
        <v>1</v>
      </c>
      <c r="X26" s="13">
        <f>IF(AND(TREND($E26:$E$34,$F26:I$34,$F$39:I$39)&gt;=$C$39,TREND($E26:$E$34,$F26:I$34,$F$39:I$39)&lt;=$D$39),1,0 )</f>
        <v>0</v>
      </c>
      <c r="Y26" s="37"/>
      <c r="Z26" s="37"/>
      <c r="AA26" s="12">
        <v>9</v>
      </c>
      <c r="AB26" s="16">
        <v>2017</v>
      </c>
      <c r="AC26" s="13">
        <f>IF(INDEX(  LINEST($E26:$E$34,$F26:F$34,  ,1), 1, $AF$3)&gt;0,1,0)</f>
        <v>1</v>
      </c>
      <c r="AD26" s="13">
        <f>IF(INDEX(  LINEST($E26:$E$34,$F26:G$34,  ,1), 1, $AF$3)&gt;0,1,0)</f>
        <v>1</v>
      </c>
      <c r="AE26" s="13">
        <f>IF(INDEX(  LINEST($E26:$E$34,$F26:H$34,  ,1), 1, $AF$3)&gt;0,1,0)</f>
        <v>1</v>
      </c>
      <c r="AF26" s="13">
        <f>IF(INDEX(  LINEST($E26:$E$34,$F26:I$34,  ,1), 1, $AF$3)&gt;0,1,0)</f>
        <v>0</v>
      </c>
      <c r="AG26" s="37"/>
      <c r="AH26" s="12">
        <v>9</v>
      </c>
      <c r="AI26" s="16">
        <v>2017</v>
      </c>
      <c r="AJ26" s="13">
        <f>IF(   INDEX(LINEST($E26:$E$34,$F26:F$34,  ,1), 1, $AM$3)&gt;0,1,0)</f>
        <v>1</v>
      </c>
      <c r="AK26" s="13">
        <f>IF(   INDEX(LINEST($E26:$E$34,$F26:G$34,  ,1), 1, $AM$3)&gt;0,1,0)</f>
        <v>1</v>
      </c>
      <c r="AL26" s="13">
        <f>IF(   INDEX(LINEST($E26:$E$34,$F26:H$34,  ,1), 1, $AM$3)&gt;0,1,0)</f>
        <v>1</v>
      </c>
      <c r="AM26" s="13">
        <f>IF(   INDEX(LINEST($E26:$E$34,$F26:I$34,  ,1), 1, $AM$3)&gt;0,1,0)</f>
        <v>1</v>
      </c>
      <c r="AN26" s="37"/>
      <c r="AO26" s="12">
        <v>9</v>
      </c>
      <c r="AP26" s="16">
        <v>2017</v>
      </c>
      <c r="AQ26" s="62">
        <v>1</v>
      </c>
      <c r="AR26" s="13">
        <f>IF(   INDEX(LINEST($E26:$E$34,$F26:G$34,  ,1), 1, $AT$3)&gt;0,1,0)</f>
        <v>0</v>
      </c>
      <c r="AS26" s="13">
        <f>IF(   INDEX(LINEST($E26:$E$34,$F26:H$34,  ,1), 1, $AT$3)&gt;0,1,0)</f>
        <v>1</v>
      </c>
      <c r="AT26" s="13">
        <f>IF(   INDEX(LINEST($E26:$E$34,$F26:I$34,  ,1), 1, $AT$3)&gt;0,1,0)</f>
        <v>0</v>
      </c>
      <c r="AU26" s="37"/>
      <c r="AV26" s="12">
        <v>9</v>
      </c>
      <c r="AW26" s="16">
        <v>2017</v>
      </c>
      <c r="AX26" s="62">
        <v>1</v>
      </c>
      <c r="AY26" s="62">
        <v>1</v>
      </c>
      <c r="AZ26" s="13">
        <f>IF(   INDEX(LINEST($E26:$E$34,$F26:H$34,  ,1), 1, $BA$3)&gt;0,1,0)</f>
        <v>0</v>
      </c>
      <c r="BA26" s="13">
        <f>IF(   INDEX(LINEST($E26:$E$34,$F26:I$34,  ,1), 1, $BA$3)&gt;0,1,0)</f>
        <v>0</v>
      </c>
      <c r="BB26" s="37"/>
      <c r="BC26" s="12">
        <v>9</v>
      </c>
      <c r="BD26" s="16">
        <v>2017</v>
      </c>
      <c r="BE26" s="62">
        <v>1</v>
      </c>
      <c r="BF26" s="62">
        <v>1</v>
      </c>
      <c r="BG26" s="62">
        <v>1</v>
      </c>
      <c r="BH26" s="13">
        <f>IF(   INDEX(LINEST($E26:$E$34,$F26:I$34,  ,1), 1, $BH$3)&gt;0,1,0)</f>
        <v>1</v>
      </c>
      <c r="BI26" s="37"/>
      <c r="BJ26" s="12">
        <v>9</v>
      </c>
      <c r="BK26" s="16">
        <v>2017</v>
      </c>
      <c r="BL26" s="63">
        <f t="shared" si="2"/>
        <v>0.98238871874917533</v>
      </c>
      <c r="BM26" s="63">
        <f t="shared" si="3"/>
        <v>0</v>
      </c>
      <c r="BN26" s="63">
        <f t="shared" si="4"/>
        <v>0</v>
      </c>
      <c r="BO26" s="63">
        <f t="shared" si="5"/>
        <v>0</v>
      </c>
      <c r="BP26" s="37"/>
      <c r="BQ26" s="37"/>
      <c r="BS26" s="32" t="s">
        <v>138</v>
      </c>
      <c r="BT26" s="93">
        <v>2880488.2330697887</v>
      </c>
      <c r="BU26" s="94">
        <v>2324743.0346564753</v>
      </c>
      <c r="BV26" s="94">
        <v>1.2390566140551682</v>
      </c>
      <c r="BW26" s="95">
        <v>0.23041326259115352</v>
      </c>
      <c r="BX26" s="94">
        <v>-1985254.8587843848</v>
      </c>
      <c r="BY26" s="94">
        <v>7746231.3249239624</v>
      </c>
      <c r="BZ26" s="94">
        <v>-1985254.8587843848</v>
      </c>
      <c r="CA26" s="94">
        <v>7746231.3249239624</v>
      </c>
      <c r="CC26" s="46">
        <v>5</v>
      </c>
      <c r="CD26" s="47">
        <f t="shared" ref="CD26:CH30" si="6">INDEX(  LINEST($E$11:$E$34,$F$11:$I$34,  ,1), CD$25, $CC26)</f>
        <v>2880488.2330697887</v>
      </c>
      <c r="CE26" s="48">
        <f t="shared" si="6"/>
        <v>2324743.0346564753</v>
      </c>
      <c r="CF26" s="12"/>
      <c r="CG26" s="12"/>
      <c r="CH26" s="12"/>
    </row>
    <row r="27" spans="1:86" x14ac:dyDescent="0.25">
      <c r="A27" s="12">
        <v>8</v>
      </c>
      <c r="B27" s="16">
        <v>2018</v>
      </c>
      <c r="C27" s="43">
        <v>12116896.199047633</v>
      </c>
      <c r="D27" s="43">
        <v>18258272.037383951</v>
      </c>
      <c r="E27" s="30">
        <v>13515794</v>
      </c>
      <c r="F27" s="13">
        <v>8889867.7000000011</v>
      </c>
      <c r="G27" s="13">
        <v>8889868</v>
      </c>
      <c r="H27" s="13">
        <v>79509</v>
      </c>
      <c r="I27" s="39">
        <v>4690.2311</v>
      </c>
      <c r="J27" s="13">
        <f t="shared" si="1"/>
        <v>12875879.003359264</v>
      </c>
      <c r="K27" s="37"/>
      <c r="L27" s="12">
        <v>8</v>
      </c>
      <c r="M27" s="16">
        <v>2018</v>
      </c>
      <c r="N27" s="57">
        <f xml:space="preserve"> INDEX(  LINEST( $E27:$E$34, $F27:G$34,  ,1), 3, 1)</f>
        <v>0.98163873759543285</v>
      </c>
      <c r="O27" s="57">
        <f xml:space="preserve"> INDEX(  LINEST( $E27:$E$34, $F27:H$34,  ,1), 3, 1)</f>
        <v>0.99013943659078729</v>
      </c>
      <c r="P27" s="57">
        <f xml:space="preserve"> INDEX(  LINEST( $E27:$E$34, $F27:I$34,  ,1), 3, 1)</f>
        <v>0.99216162703994826</v>
      </c>
      <c r="Q27" s="57">
        <f xml:space="preserve"> INDEX(  LINEST( $E27:$E$34, $F27:J$34,  ,1), 3, 1)</f>
        <v>0.99216162703994759</v>
      </c>
      <c r="R27" s="37"/>
      <c r="S27" s="12">
        <v>8</v>
      </c>
      <c r="T27" s="16">
        <v>2018</v>
      </c>
      <c r="U27" s="13">
        <f>IF(AND(TREND($E27:$E$34,$F27:F$34,$F$39:F$39)&gt;=$C$39,TREND($E27:$E$34,$F27:F$34,$F$39:F$39)&lt;=$D$39),1,0 )</f>
        <v>1</v>
      </c>
      <c r="V27" s="13">
        <f>IF(AND(TREND($E27:$E$34,$F27:G$34,$F$39:G$39)&gt;=$C$39,TREND($E27:$E$34,$F27:G$34,$F$39:G$39)&lt;=$D$39),1,0 )</f>
        <v>1</v>
      </c>
      <c r="W27" s="13">
        <f>IF(AND(TREND($E27:$E$34,$F27:H$34,$F$39:H$39)&gt;=$C$39,TREND($E27:$E$34,$F27:H$34,$F$39:H$39)&lt;=$D$39),1,0 )</f>
        <v>0</v>
      </c>
      <c r="X27" s="13">
        <f>IF(AND(TREND($E27:$E$34,$F27:I$34,$F$39:I$39)&gt;=$C$39,TREND($E27:$E$34,$F27:I$34,$F$39:I$39)&lt;=$D$39),1,0 )</f>
        <v>0</v>
      </c>
      <c r="Y27" s="37"/>
      <c r="Z27" s="37"/>
      <c r="AA27" s="12">
        <v>8</v>
      </c>
      <c r="AB27" s="16">
        <v>2018</v>
      </c>
      <c r="AC27" s="13">
        <f>IF(INDEX(  LINEST($E27:$E$34,$F27:F$34,  ,1), 1, $AF$3)&gt;0,1,0)</f>
        <v>1</v>
      </c>
      <c r="AD27" s="13">
        <f>IF(INDEX(  LINEST($E27:$E$34,$F27:G$34,  ,1), 1, $AF$3)&gt;0,1,0)</f>
        <v>1</v>
      </c>
      <c r="AE27" s="13">
        <f>IF(INDEX(  LINEST($E27:$E$34,$F27:H$34,  ,1), 1, $AF$3)&gt;0,1,0)</f>
        <v>1</v>
      </c>
      <c r="AF27" s="13">
        <f>IF(INDEX(  LINEST($E27:$E$34,$F27:I$34,  ,1), 1, $AF$3)&gt;0,1,0)</f>
        <v>0</v>
      </c>
      <c r="AG27" s="37"/>
      <c r="AH27" s="12">
        <v>8</v>
      </c>
      <c r="AI27" s="16">
        <v>2018</v>
      </c>
      <c r="AJ27" s="13">
        <f>IF(   INDEX(LINEST($E27:$E$34,$F27:F$34,  ,1), 1, $AM$3)&gt;0,1,0)</f>
        <v>0</v>
      </c>
      <c r="AK27" s="13">
        <f>IF(   INDEX(LINEST($E27:$E$34,$F27:G$34,  ,1), 1, $AM$3)&gt;0,1,0)</f>
        <v>1</v>
      </c>
      <c r="AL27" s="13">
        <f>IF(   INDEX(LINEST($E27:$E$34,$F27:H$34,  ,1), 1, $AM$3)&gt;0,1,0)</f>
        <v>0</v>
      </c>
      <c r="AM27" s="13">
        <f>IF(   INDEX(LINEST($E27:$E$34,$F27:I$34,  ,1), 1, $AM$3)&gt;0,1,0)</f>
        <v>1</v>
      </c>
      <c r="AN27" s="37"/>
      <c r="AO27" s="12">
        <v>8</v>
      </c>
      <c r="AP27" s="16">
        <v>2018</v>
      </c>
      <c r="AQ27" s="62">
        <v>1</v>
      </c>
      <c r="AR27" s="13">
        <f>IF(   INDEX(LINEST($E27:$E$34,$F27:G$34,  ,1), 1, $AT$3)&gt;0,1,0)</f>
        <v>0</v>
      </c>
      <c r="AS27" s="13">
        <f>IF(   INDEX(LINEST($E27:$E$34,$F27:H$34,  ,1), 1, $AT$3)&gt;0,1,0)</f>
        <v>1</v>
      </c>
      <c r="AT27" s="13">
        <f>IF(   INDEX(LINEST($E27:$E$34,$F27:I$34,  ,1), 1, $AT$3)&gt;0,1,0)</f>
        <v>0</v>
      </c>
      <c r="AU27" s="37"/>
      <c r="AV27" s="12">
        <v>8</v>
      </c>
      <c r="AW27" s="16">
        <v>2018</v>
      </c>
      <c r="AX27" s="62">
        <v>1</v>
      </c>
      <c r="AY27" s="62">
        <v>1</v>
      </c>
      <c r="AZ27" s="13">
        <f>IF(   INDEX(LINEST($E27:$E$34,$F27:H$34,  ,1), 1, $BA$3)&gt;0,1,0)</f>
        <v>0</v>
      </c>
      <c r="BA27" s="13">
        <f>IF(   INDEX(LINEST($E27:$E$34,$F27:I$34,  ,1), 1, $BA$3)&gt;0,1,0)</f>
        <v>0</v>
      </c>
      <c r="BB27" s="37"/>
      <c r="BC27" s="12">
        <v>8</v>
      </c>
      <c r="BD27" s="16">
        <v>2018</v>
      </c>
      <c r="BE27" s="62">
        <v>1</v>
      </c>
      <c r="BF27" s="62">
        <v>1</v>
      </c>
      <c r="BG27" s="62">
        <v>1</v>
      </c>
      <c r="BH27" s="13">
        <f>IF(   INDEX(LINEST($E27:$E$34,$F27:I$34,  ,1), 1, $BH$3)&gt;0,1,0)</f>
        <v>1</v>
      </c>
      <c r="BI27" s="37"/>
      <c r="BJ27" s="12">
        <v>8</v>
      </c>
      <c r="BK27" s="16">
        <v>2018</v>
      </c>
      <c r="BL27" s="63">
        <f t="shared" si="2"/>
        <v>0</v>
      </c>
      <c r="BM27" s="63">
        <f t="shared" si="3"/>
        <v>0</v>
      </c>
      <c r="BN27" s="63">
        <f t="shared" si="4"/>
        <v>0</v>
      </c>
      <c r="BO27" s="63">
        <f t="shared" si="5"/>
        <v>0</v>
      </c>
      <c r="BP27" s="37"/>
      <c r="BQ27" s="37"/>
      <c r="BS27" s="11" t="s">
        <v>104</v>
      </c>
      <c r="BT27" s="96">
        <v>1.0229750274669891</v>
      </c>
      <c r="BU27" s="94">
        <v>0.23911098265006031</v>
      </c>
      <c r="BV27" s="94">
        <v>4.2782435843363844</v>
      </c>
      <c r="BW27" s="95">
        <v>4.060149971104321E-4</v>
      </c>
      <c r="BX27" s="94">
        <v>0.52250998910720492</v>
      </c>
      <c r="BY27" s="94">
        <v>1.5234400658267733</v>
      </c>
      <c r="BZ27" s="94">
        <v>0.52250998910720492</v>
      </c>
      <c r="CA27" s="94">
        <v>1.5234400658267733</v>
      </c>
      <c r="CC27" s="46">
        <v>4</v>
      </c>
      <c r="CD27" s="49">
        <f t="shared" si="6"/>
        <v>1.0229750274669891</v>
      </c>
      <c r="CE27" s="48">
        <f t="shared" si="6"/>
        <v>0.23911098265006031</v>
      </c>
      <c r="CF27" s="12"/>
      <c r="CG27" s="12"/>
      <c r="CH27" s="12"/>
    </row>
    <row r="28" spans="1:86" x14ac:dyDescent="0.25">
      <c r="A28" s="12">
        <v>7</v>
      </c>
      <c r="B28" s="16">
        <v>2019</v>
      </c>
      <c r="C28" s="43">
        <v>13152464.67318739</v>
      </c>
      <c r="D28" s="43">
        <v>19932196.813244045</v>
      </c>
      <c r="E28" s="30">
        <v>13615271.9</v>
      </c>
      <c r="F28" s="13">
        <v>9318440.1999999993</v>
      </c>
      <c r="G28" s="13">
        <v>9438926</v>
      </c>
      <c r="H28" s="13">
        <v>84992.9</v>
      </c>
      <c r="I28" s="39">
        <v>4692.8642</v>
      </c>
      <c r="J28" s="13">
        <f t="shared" si="1"/>
        <v>13648410.010231204</v>
      </c>
      <c r="K28" s="37"/>
      <c r="L28" s="12">
        <v>7</v>
      </c>
      <c r="M28" s="16">
        <v>2019</v>
      </c>
      <c r="N28" s="57">
        <f xml:space="preserve"> INDEX(  LINEST( $E28:$E$34, $F28:G$34,  ,1), 3, 1)</f>
        <v>0.98281886127854068</v>
      </c>
      <c r="O28" s="57">
        <f xml:space="preserve"> INDEX(  LINEST( $E28:$E$34, $F28:H$34,  ,1), 3, 1)</f>
        <v>0.99625495598650071</v>
      </c>
      <c r="P28" s="57">
        <f xml:space="preserve"> INDEX(  LINEST( $E28:$E$34, $F28:I$34,  ,1), 3, 1)</f>
        <v>0.99640602429449521</v>
      </c>
      <c r="Q28" s="57">
        <f xml:space="preserve"> INDEX(  LINEST( $E28:$E$34, $F28:J$34,  ,1), 3, 1)</f>
        <v>0.99640602429449521</v>
      </c>
      <c r="R28" s="37"/>
      <c r="S28" s="12">
        <v>7</v>
      </c>
      <c r="T28" s="16">
        <v>2019</v>
      </c>
      <c r="U28" s="13">
        <f>IF(AND(TREND($E28:$E$34,$F28:F$34,$F$39:F$39)&gt;=$C$39,TREND($E28:$E$34,$F28:F$34,$F$39:F$39)&lt;=$D$39),1,0 )</f>
        <v>1</v>
      </c>
      <c r="V28" s="13">
        <f>IF(AND(TREND($E28:$E$34,$F28:G$34,$F$39:G$39)&gt;=$C$39,TREND($E28:$E$34,$F28:G$34,$F$39:G$39)&lt;=$D$39),1,0 )</f>
        <v>1</v>
      </c>
      <c r="W28" s="13">
        <f>IF(AND(TREND($E28:$E$34,$F28:H$34,$F$39:H$39)&gt;=$C$39,TREND($E28:$E$34,$F28:H$34,$F$39:H$39)&lt;=$D$39),1,0 )</f>
        <v>0</v>
      </c>
      <c r="X28" s="13">
        <f>IF(AND(TREND($E28:$E$34,$F28:I$34,$F$39:I$39)&gt;=$C$39,TREND($E28:$E$34,$F28:I$34,$F$39:I$39)&lt;=$D$39),1,0 )</f>
        <v>0</v>
      </c>
      <c r="Y28" s="37"/>
      <c r="Z28" s="37"/>
      <c r="AA28" s="12">
        <v>7</v>
      </c>
      <c r="AB28" s="16">
        <v>2019</v>
      </c>
      <c r="AC28" s="13">
        <f>IF(INDEX(  LINEST($E28:$E$34,$F28:F$34,  ,1), 1, $AF$3)&gt;0,1,0)</f>
        <v>1</v>
      </c>
      <c r="AD28" s="13">
        <f>IF(INDEX(  LINEST($E28:$E$34,$F28:G$34,  ,1), 1, $AF$3)&gt;0,1,0)</f>
        <v>1</v>
      </c>
      <c r="AE28" s="13">
        <f>IF(INDEX(  LINEST($E28:$E$34,$F28:H$34,  ,1), 1, $AF$3)&gt;0,1,0)</f>
        <v>1</v>
      </c>
      <c r="AF28" s="13">
        <f>IF(INDEX(  LINEST($E28:$E$34,$F28:I$34,  ,1), 1, $AF$3)&gt;0,1,0)</f>
        <v>0</v>
      </c>
      <c r="AG28" s="37"/>
      <c r="AH28" s="12">
        <v>7</v>
      </c>
      <c r="AI28" s="16">
        <v>2019</v>
      </c>
      <c r="AJ28" s="13">
        <f>IF(   INDEX(LINEST($E28:$E$34,$F28:F$34,  ,1), 1, $AM$3)&gt;0,1,0)</f>
        <v>0</v>
      </c>
      <c r="AK28" s="13">
        <f>IF(   INDEX(LINEST($E28:$E$34,$F28:G$34,  ,1), 1, $AM$3)&gt;0,1,0)</f>
        <v>1</v>
      </c>
      <c r="AL28" s="13">
        <f>IF(   INDEX(LINEST($E28:$E$34,$F28:H$34,  ,1), 1, $AM$3)&gt;0,1,0)</f>
        <v>0</v>
      </c>
      <c r="AM28" s="13">
        <f>IF(   INDEX(LINEST($E28:$E$34,$F28:I$34,  ,1), 1, $AM$3)&gt;0,1,0)</f>
        <v>1</v>
      </c>
      <c r="AN28" s="37"/>
      <c r="AO28" s="12">
        <v>7</v>
      </c>
      <c r="AP28" s="16">
        <v>2019</v>
      </c>
      <c r="AQ28" s="62">
        <v>1</v>
      </c>
      <c r="AR28" s="13">
        <f>IF(   INDEX(LINEST($E28:$E$34,$F28:G$34,  ,1), 1, $AT$3)&gt;0,1,0)</f>
        <v>0</v>
      </c>
      <c r="AS28" s="13">
        <f>IF(   INDEX(LINEST($E28:$E$34,$F28:H$34,  ,1), 1, $AT$3)&gt;0,1,0)</f>
        <v>1</v>
      </c>
      <c r="AT28" s="13">
        <f>IF(   INDEX(LINEST($E28:$E$34,$F28:I$34,  ,1), 1, $AT$3)&gt;0,1,0)</f>
        <v>0</v>
      </c>
      <c r="AU28" s="37"/>
      <c r="AV28" s="12">
        <v>7</v>
      </c>
      <c r="AW28" s="16">
        <v>2019</v>
      </c>
      <c r="AX28" s="62">
        <v>1</v>
      </c>
      <c r="AY28" s="62">
        <v>1</v>
      </c>
      <c r="AZ28" s="13">
        <f>IF(   INDEX(LINEST($E28:$E$34,$F28:H$34,  ,1), 1, $BA$3)&gt;0,1,0)</f>
        <v>0</v>
      </c>
      <c r="BA28" s="13">
        <f>IF(   INDEX(LINEST($E28:$E$34,$F28:I$34,  ,1), 1, $BA$3)&gt;0,1,0)</f>
        <v>0</v>
      </c>
      <c r="BB28" s="37"/>
      <c r="BC28" s="12">
        <v>7</v>
      </c>
      <c r="BD28" s="16">
        <v>2019</v>
      </c>
      <c r="BE28" s="62">
        <v>1</v>
      </c>
      <c r="BF28" s="62">
        <v>1</v>
      </c>
      <c r="BG28" s="62">
        <v>1</v>
      </c>
      <c r="BH28" s="13">
        <f>IF(   INDEX(LINEST($E28:$E$34,$F28:I$34,  ,1), 1, $BH$3)&gt;0,1,0)</f>
        <v>1</v>
      </c>
      <c r="BI28" s="37"/>
      <c r="BJ28" s="12">
        <v>7</v>
      </c>
      <c r="BK28" s="16">
        <v>2019</v>
      </c>
      <c r="BL28" s="63">
        <f t="shared" si="2"/>
        <v>0</v>
      </c>
      <c r="BM28" s="63">
        <f t="shared" si="3"/>
        <v>0</v>
      </c>
      <c r="BN28" s="63">
        <f t="shared" si="4"/>
        <v>0</v>
      </c>
      <c r="BO28" s="63">
        <f t="shared" si="5"/>
        <v>0</v>
      </c>
      <c r="BP28" s="37"/>
      <c r="BQ28" s="37"/>
      <c r="BS28" s="11" t="s">
        <v>105</v>
      </c>
      <c r="BT28" s="96">
        <v>2.5395234397108751E-2</v>
      </c>
      <c r="BU28" s="94">
        <v>0.25404094094393415</v>
      </c>
      <c r="BV28" s="94">
        <v>9.9965124923361792E-2</v>
      </c>
      <c r="BW28" s="95">
        <v>0.92141926840670008</v>
      </c>
      <c r="BX28" s="94">
        <v>-0.50631856580306622</v>
      </c>
      <c r="BY28" s="94">
        <v>0.55710903459728378</v>
      </c>
      <c r="BZ28" s="94">
        <v>-0.50631856580306622</v>
      </c>
      <c r="CA28" s="94">
        <v>0.55710903459728378</v>
      </c>
      <c r="CC28" s="46">
        <v>3</v>
      </c>
      <c r="CD28" s="49">
        <f t="shared" si="6"/>
        <v>2.5395234397108751E-2</v>
      </c>
      <c r="CE28" s="48">
        <f t="shared" si="6"/>
        <v>0.25404094094393415</v>
      </c>
      <c r="CF28" s="12"/>
      <c r="CG28" s="12"/>
      <c r="CH28" s="12"/>
    </row>
    <row r="29" spans="1:86" ht="15.75" thickBot="1" x14ac:dyDescent="0.3">
      <c r="A29" s="12">
        <v>6</v>
      </c>
      <c r="B29" s="16">
        <v>2020</v>
      </c>
      <c r="C29" s="43">
        <v>14216798.490484538</v>
      </c>
      <c r="D29" s="43">
        <v>21715898.977094799</v>
      </c>
      <c r="E29" s="30">
        <v>14544325.699999999</v>
      </c>
      <c r="F29" s="13">
        <v>9987984.4000000004</v>
      </c>
      <c r="G29" s="13">
        <v>9987984</v>
      </c>
      <c r="H29" s="13">
        <v>91586</v>
      </c>
      <c r="I29" s="39">
        <v>4732.6019299999998</v>
      </c>
      <c r="J29" s="13">
        <f t="shared" si="1"/>
        <v>14701025.428513909</v>
      </c>
      <c r="K29" s="37"/>
      <c r="L29" s="12">
        <v>6</v>
      </c>
      <c r="M29" s="16">
        <v>2020</v>
      </c>
      <c r="N29" s="57">
        <f xml:space="preserve"> INDEX(  LINEST( $E29:$E$34, $F29:G$34,  ,1), 3, 1)</f>
        <v>0.98201347185579912</v>
      </c>
      <c r="O29" s="57">
        <f xml:space="preserve"> INDEX(  LINEST( $E29:$E$34, $F29:H$34,  ,1), 3, 1)</f>
        <v>0.99711467760793315</v>
      </c>
      <c r="P29" s="57">
        <f xml:space="preserve"> INDEX(  LINEST( $E29:$E$34, $F29:I$34,  ,1), 3, 1)</f>
        <v>0.99841462411935622</v>
      </c>
      <c r="Q29" s="57">
        <f xml:space="preserve"> INDEX(  LINEST( $E29:$E$34, $F29:J$34,  ,1), 3, 1)</f>
        <v>0.99841462411935644</v>
      </c>
      <c r="R29" s="37"/>
      <c r="S29" s="12">
        <v>6</v>
      </c>
      <c r="T29" s="16">
        <v>2020</v>
      </c>
      <c r="U29" s="13">
        <f>IF(AND(TREND($E29:$E$34,$F29:F$34,$F$39:F$39)&gt;=$C$39,TREND($E29:$E$34,$F29:F$34,$F$39:F$39)&lt;=$D$39),1,0 )</f>
        <v>1</v>
      </c>
      <c r="V29" s="13">
        <f>IF(AND(TREND($E29:$E$34,$F29:G$34,$F$39:G$39)&gt;=$C$39,TREND($E29:$E$34,$F29:G$34,$F$39:G$39)&lt;=$D$39),1,0 )</f>
        <v>1</v>
      </c>
      <c r="W29" s="13">
        <f>IF(AND(TREND($E29:$E$34,$F29:H$34,$F$39:H$39)&gt;=$C$39,TREND($E29:$E$34,$F29:H$34,$F$39:H$39)&lt;=$D$39),1,0 )</f>
        <v>0</v>
      </c>
      <c r="X29" s="13">
        <f>IF(AND(TREND($E29:$E$34,$F29:I$34,$F$39:I$39)&gt;=$C$39,TREND($E29:$E$34,$F29:I$34,$F$39:I$39)&lt;=$D$39),1,0 )</f>
        <v>0</v>
      </c>
      <c r="Y29" s="37"/>
      <c r="Z29" s="37"/>
      <c r="AA29" s="12">
        <v>6</v>
      </c>
      <c r="AB29" s="16">
        <v>2020</v>
      </c>
      <c r="AC29" s="13">
        <f>IF(INDEX(  LINEST($E29:$E$34,$F29:F$34,  ,1), 1, $AF$3)&gt;0,1,0)</f>
        <v>1</v>
      </c>
      <c r="AD29" s="13">
        <f>IF(INDEX(  LINEST($E29:$E$34,$F29:G$34,  ,1), 1, $AF$3)&gt;0,1,0)</f>
        <v>1</v>
      </c>
      <c r="AE29" s="13">
        <f>IF(INDEX(  LINEST($E29:$E$34,$F29:H$34,  ,1), 1, $AF$3)&gt;0,1,0)</f>
        <v>1</v>
      </c>
      <c r="AF29" s="13">
        <f>IF(INDEX(  LINEST($E29:$E$34,$F29:I$34,  ,1), 1, $AF$3)&gt;0,1,0)</f>
        <v>1</v>
      </c>
      <c r="AG29" s="37"/>
      <c r="AH29" s="12">
        <v>6</v>
      </c>
      <c r="AI29" s="16">
        <v>2020</v>
      </c>
      <c r="AJ29" s="13">
        <f>IF(   INDEX(LINEST($E29:$E$34,$F29:F$34,  ,1), 1, $AM$3)&gt;0,1,0)</f>
        <v>0</v>
      </c>
      <c r="AK29" s="13">
        <f>IF(   INDEX(LINEST($E29:$E$34,$F29:G$34,  ,1), 1, $AM$3)&gt;0,1,0)</f>
        <v>1</v>
      </c>
      <c r="AL29" s="13">
        <f>IF(   INDEX(LINEST($E29:$E$34,$F29:H$34,  ,1), 1, $AM$3)&gt;0,1,0)</f>
        <v>0</v>
      </c>
      <c r="AM29" s="13">
        <f>IF(   INDEX(LINEST($E29:$E$34,$F29:I$34,  ,1), 1, $AM$3)&gt;0,1,0)</f>
        <v>1</v>
      </c>
      <c r="AN29" s="37"/>
      <c r="AO29" s="12">
        <v>6</v>
      </c>
      <c r="AP29" s="16">
        <v>2020</v>
      </c>
      <c r="AQ29" s="62">
        <v>1</v>
      </c>
      <c r="AR29" s="13">
        <f>IF(   INDEX(LINEST($E29:$E$34,$F29:G$34,  ,1), 1, $AT$3)&gt;0,1,0)</f>
        <v>0</v>
      </c>
      <c r="AS29" s="13">
        <f>IF(   INDEX(LINEST($E29:$E$34,$F29:H$34,  ,1), 1, $AT$3)&gt;0,1,0)</f>
        <v>1</v>
      </c>
      <c r="AT29" s="13">
        <f>IF(   INDEX(LINEST($E29:$E$34,$F29:I$34,  ,1), 1, $AT$3)&gt;0,1,0)</f>
        <v>1</v>
      </c>
      <c r="AU29" s="37"/>
      <c r="AV29" s="12">
        <v>6</v>
      </c>
      <c r="AW29" s="16">
        <v>2020</v>
      </c>
      <c r="AX29" s="62">
        <v>1</v>
      </c>
      <c r="AY29" s="62">
        <v>1</v>
      </c>
      <c r="AZ29" s="13">
        <f>IF(   INDEX(LINEST($E29:$E$34,$F29:H$34,  ,1), 1, $BA$3)&gt;0,1,0)</f>
        <v>0</v>
      </c>
      <c r="BA29" s="13">
        <f>IF(   INDEX(LINEST($E29:$E$34,$F29:I$34,  ,1), 1, $BA$3)&gt;0,1,0)</f>
        <v>1</v>
      </c>
      <c r="BB29" s="37"/>
      <c r="BC29" s="12">
        <v>6</v>
      </c>
      <c r="BD29" s="16">
        <v>2020</v>
      </c>
      <c r="BE29" s="62">
        <v>1</v>
      </c>
      <c r="BF29" s="62">
        <v>1</v>
      </c>
      <c r="BG29" s="62">
        <v>1</v>
      </c>
      <c r="BH29" s="13">
        <f>IF(   INDEX(LINEST($E29:$E$34,$F29:I$34,  ,1), 1, $BH$3)&gt;0,1,0)</f>
        <v>0</v>
      </c>
      <c r="BI29" s="37"/>
      <c r="BJ29" s="12">
        <v>6</v>
      </c>
      <c r="BK29" s="16">
        <v>2020</v>
      </c>
      <c r="BL29" s="63">
        <f t="shared" si="2"/>
        <v>0</v>
      </c>
      <c r="BM29" s="63">
        <f t="shared" si="3"/>
        <v>0</v>
      </c>
      <c r="BN29" s="63">
        <f t="shared" si="4"/>
        <v>0</v>
      </c>
      <c r="BO29" s="63">
        <f t="shared" si="5"/>
        <v>0</v>
      </c>
      <c r="BP29" s="37"/>
      <c r="BQ29" s="37"/>
      <c r="BS29" s="11" t="s">
        <v>106</v>
      </c>
      <c r="BT29" s="97">
        <v>58.792765704351318</v>
      </c>
      <c r="BU29" s="94">
        <v>61.289134302275777</v>
      </c>
      <c r="BV29" s="94">
        <v>0.95926898582687659</v>
      </c>
      <c r="BW29" s="95">
        <v>0.34947222665817312</v>
      </c>
      <c r="BX29" s="94">
        <v>-69.486866664173334</v>
      </c>
      <c r="BY29" s="94">
        <v>187.07239807287596</v>
      </c>
      <c r="BZ29" s="94">
        <v>-69.486866664173334</v>
      </c>
      <c r="CA29" s="94">
        <v>187.07239807287596</v>
      </c>
      <c r="CC29" s="46">
        <v>2</v>
      </c>
      <c r="CD29" s="50">
        <f t="shared" si="6"/>
        <v>58.792765704351318</v>
      </c>
      <c r="CE29" s="48">
        <f t="shared" si="6"/>
        <v>61.289134302275777</v>
      </c>
      <c r="CF29" s="54">
        <f t="shared" si="6"/>
        <v>686834.65204261779</v>
      </c>
      <c r="CG29" s="12">
        <f t="shared" si="6"/>
        <v>19</v>
      </c>
      <c r="CH29" s="12">
        <f t="shared" si="6"/>
        <v>8963094945683.5723</v>
      </c>
    </row>
    <row r="30" spans="1:86" ht="15.75" thickBot="1" x14ac:dyDescent="0.3">
      <c r="A30" s="12">
        <v>5</v>
      </c>
      <c r="B30" s="16">
        <v>2021</v>
      </c>
      <c r="C30" s="43">
        <v>15314593.402886452</v>
      </c>
      <c r="D30" s="43">
        <v>23610660.716225568</v>
      </c>
      <c r="E30" s="30">
        <v>16406490.399999999</v>
      </c>
      <c r="F30" s="13">
        <v>12989466.85</v>
      </c>
      <c r="G30" s="13">
        <v>10979480</v>
      </c>
      <c r="H30" s="13">
        <v>97845.4</v>
      </c>
      <c r="I30" s="39">
        <v>4651.6728800000001</v>
      </c>
      <c r="J30" s="13">
        <f t="shared" si="1"/>
        <v>18233656.343584314</v>
      </c>
      <c r="K30" s="37"/>
      <c r="L30" s="12">
        <v>5</v>
      </c>
      <c r="M30" s="16">
        <v>2021</v>
      </c>
      <c r="N30" s="57">
        <f xml:space="preserve"> INDEX(  LINEST( $E30:$E$34, $F30:G$34,  ,1), 3, 1)</f>
        <v>0.99182817151111413</v>
      </c>
      <c r="O30" s="57">
        <f xml:space="preserve"> INDEX(  LINEST( $E30:$E$34, $F30:H$34,  ,1), 3, 1)</f>
        <v>0.9957649343060434</v>
      </c>
      <c r="P30" s="57">
        <f xml:space="preserve"> INDEX(  LINEST( $E30:$E$34, $F30:I$34,  ,1), 3, 1)</f>
        <v>1</v>
      </c>
      <c r="Q30" s="57">
        <f xml:space="preserve"> INDEX(  LINEST( $E30:$E$34, $F30:J$34,  ,1), 3, 1)</f>
        <v>1</v>
      </c>
      <c r="R30" s="37"/>
      <c r="S30" s="12">
        <v>5</v>
      </c>
      <c r="T30" s="16">
        <v>2021</v>
      </c>
      <c r="U30" s="13">
        <f>IF(AND(TREND($E30:$E$34,$F30:F$34,$F$39:F$39)&gt;=$C$39,TREND($E30:$E$34,$F30:F$34,$F$39:F$39)&lt;=$D$39),1,0 )</f>
        <v>1</v>
      </c>
      <c r="V30" s="13">
        <f>IF(AND(TREND($E30:$E$34,$F30:G$34,$F$39:G$39)&gt;=$C$39,TREND($E30:$E$34,$F30:G$34,$F$39:G$39)&lt;=$D$39),1,0 )</f>
        <v>1</v>
      </c>
      <c r="W30" s="13">
        <f>IF(AND(TREND($E30:$E$34,$F30:H$34,$F$39:H$39)&gt;=$C$39,TREND($E30:$E$34,$F30:H$34,$F$39:H$39)&lt;=$D$39),1,0 )</f>
        <v>0</v>
      </c>
      <c r="X30" s="13">
        <f>IF(AND(TREND($E30:$E$34,$F30:I$34,$F$39:I$39)&gt;=$C$39,TREND($E30:$E$34,$F30:I$34,$F$39:I$39)&lt;=$D$39),1,0 )</f>
        <v>0</v>
      </c>
      <c r="Y30" s="37"/>
      <c r="Z30" s="37"/>
      <c r="AA30" s="12">
        <v>5</v>
      </c>
      <c r="AB30" s="16">
        <v>2021</v>
      </c>
      <c r="AC30" s="13">
        <f>IF(INDEX(  LINEST($E30:$E$34,$F30:F$34,  ,1), 1, $AF$3)&gt;0,1,0)</f>
        <v>1</v>
      </c>
      <c r="AD30" s="13">
        <f>IF(INDEX(  LINEST($E30:$E$34,$F30:G$34,  ,1), 1, $AF$3)&gt;0,1,0)</f>
        <v>1</v>
      </c>
      <c r="AE30" s="13">
        <f>IF(INDEX(  LINEST($E30:$E$34,$F30:H$34,  ,1), 1, $AF$3)&gt;0,1,0)</f>
        <v>1</v>
      </c>
      <c r="AF30" s="13">
        <f>IF(INDEX(  LINEST($E30:$E$34,$F30:I$34,  ,1), 1, $AF$3)&gt;0,1,0)</f>
        <v>1</v>
      </c>
      <c r="AG30" s="37"/>
      <c r="AH30" s="12">
        <v>5</v>
      </c>
      <c r="AI30" s="16">
        <v>2021</v>
      </c>
      <c r="AJ30" s="13">
        <f>IF(   INDEX(LINEST($E30:$E$34,$F30:F$34,  ,1), 1, $AM$3)&gt;0,1,0)</f>
        <v>0</v>
      </c>
      <c r="AK30" s="13">
        <f>IF(   INDEX(LINEST($E30:$E$34,$F30:G$34,  ,1), 1, $AM$3)&gt;0,1,0)</f>
        <v>1</v>
      </c>
      <c r="AL30" s="13">
        <f>IF(   INDEX(LINEST($E30:$E$34,$F30:H$34,  ,1), 1, $AM$3)&gt;0,1,0)</f>
        <v>0</v>
      </c>
      <c r="AM30" s="13">
        <f>IF(   INDEX(LINEST($E30:$E$34,$F30:I$34,  ,1), 1, $AM$3)&gt;0,1,0)</f>
        <v>1</v>
      </c>
      <c r="AN30" s="37"/>
      <c r="AO30" s="12">
        <v>5</v>
      </c>
      <c r="AP30" s="16">
        <v>2021</v>
      </c>
      <c r="AQ30" s="62">
        <v>1</v>
      </c>
      <c r="AR30" s="13">
        <f>IF(   INDEX(LINEST($E30:$E$34,$F30:G$34,  ,1), 1, $AT$3)&gt;0,1,0)</f>
        <v>0</v>
      </c>
      <c r="AS30" s="13">
        <f>IF(   INDEX(LINEST($E30:$E$34,$F30:H$34,  ,1), 1, $AT$3)&gt;0,1,0)</f>
        <v>1</v>
      </c>
      <c r="AT30" s="13">
        <f>IF(   INDEX(LINEST($E30:$E$34,$F30:I$34,  ,1), 1, $AT$3)&gt;0,1,0)</f>
        <v>0</v>
      </c>
      <c r="AU30" s="37"/>
      <c r="AV30" s="12">
        <v>5</v>
      </c>
      <c r="AW30" s="16">
        <v>2021</v>
      </c>
      <c r="AX30" s="62">
        <v>1</v>
      </c>
      <c r="AY30" s="62">
        <v>1</v>
      </c>
      <c r="AZ30" s="13">
        <f>IF(   INDEX(LINEST($E30:$E$34,$F30:H$34,  ,1), 1, $BA$3)&gt;0,1,0)</f>
        <v>0</v>
      </c>
      <c r="BA30" s="13">
        <f>IF(   INDEX(LINEST($E30:$E$34,$F30:I$34,  ,1), 1, $BA$3)&gt;0,1,0)</f>
        <v>1</v>
      </c>
      <c r="BB30" s="37"/>
      <c r="BC30" s="12">
        <v>5</v>
      </c>
      <c r="BD30" s="16">
        <v>2021</v>
      </c>
      <c r="BE30" s="62">
        <v>1</v>
      </c>
      <c r="BF30" s="62">
        <v>1</v>
      </c>
      <c r="BG30" s="62">
        <v>1</v>
      </c>
      <c r="BH30" s="13">
        <f>IF(   INDEX(LINEST($E30:$E$34,$F30:I$34,  ,1), 1, $BH$3)&gt;0,1,0)</f>
        <v>0</v>
      </c>
      <c r="BI30" s="37"/>
      <c r="BJ30" s="12">
        <v>5</v>
      </c>
      <c r="BK30" s="16">
        <v>2021</v>
      </c>
      <c r="BL30" s="63">
        <f t="shared" si="2"/>
        <v>0</v>
      </c>
      <c r="BM30" s="63">
        <f t="shared" si="3"/>
        <v>0</v>
      </c>
      <c r="BN30" s="63">
        <f t="shared" si="4"/>
        <v>0</v>
      </c>
      <c r="BO30" s="63">
        <f t="shared" si="5"/>
        <v>0</v>
      </c>
      <c r="BP30" s="37"/>
      <c r="BQ30" s="37"/>
      <c r="BS30" s="11" t="s">
        <v>17</v>
      </c>
      <c r="BT30" s="98">
        <v>-852.63094483820839</v>
      </c>
      <c r="BU30" s="99">
        <v>827.4144533612656</v>
      </c>
      <c r="BV30" s="99">
        <v>-1.0304762521061894</v>
      </c>
      <c r="BW30" s="100">
        <v>0.31572652286669961</v>
      </c>
      <c r="BX30" s="99">
        <v>-2584.4292986884398</v>
      </c>
      <c r="BY30" s="99">
        <v>879.16740901202297</v>
      </c>
      <c r="BZ30" s="99">
        <v>-2584.4292986884398</v>
      </c>
      <c r="CA30" s="99">
        <v>879.16740901202297</v>
      </c>
      <c r="CC30" s="46">
        <v>1</v>
      </c>
      <c r="CD30" s="51">
        <f>INDEX(  LINEST($E$11:$E$34,$F$11:$I$34,  ,1), CD$25, $CC30)</f>
        <v>-852.63094483820839</v>
      </c>
      <c r="CE30" s="52">
        <f t="shared" si="6"/>
        <v>827.4144533612656</v>
      </c>
      <c r="CF30" s="55">
        <f t="shared" si="6"/>
        <v>0.99446868515043529</v>
      </c>
      <c r="CG30" s="53">
        <f t="shared" si="6"/>
        <v>853.99699401241435</v>
      </c>
      <c r="CH30" s="12">
        <f t="shared" si="6"/>
        <v>1611464450665607.3</v>
      </c>
    </row>
    <row r="31" spans="1:86" ht="15.75" thickBot="1" x14ac:dyDescent="0.3">
      <c r="A31" s="12">
        <v>4</v>
      </c>
      <c r="B31" s="16">
        <v>2022</v>
      </c>
      <c r="C31" s="43">
        <v>16450176.729841826</v>
      </c>
      <c r="D31" s="43">
        <v>25618369.899447113</v>
      </c>
      <c r="E31" s="30">
        <v>19738622.600000001</v>
      </c>
      <c r="F31" s="13">
        <v>15127767.050000001</v>
      </c>
      <c r="G31" s="13">
        <v>13819987</v>
      </c>
      <c r="H31" s="13">
        <v>108572.5</v>
      </c>
      <c r="I31" s="39">
        <v>4634.6379999999999</v>
      </c>
      <c r="J31" s="13">
        <f t="shared" si="1"/>
        <v>21138419.733300366</v>
      </c>
      <c r="K31" s="37"/>
      <c r="L31" s="12">
        <v>4</v>
      </c>
      <c r="M31" s="16">
        <v>2022</v>
      </c>
      <c r="N31" s="57">
        <f xml:space="preserve"> INDEX(  LINEST( $E31:$E$34, $F31:G$34,  ,1), 3, 1)</f>
        <v>0.98480604965242513</v>
      </c>
      <c r="O31" s="57">
        <f xml:space="preserve"> INDEX(  LINEST( $E31:$E$34, $F31:H$34,  ,1), 3, 1)</f>
        <v>1</v>
      </c>
      <c r="P31" s="57">
        <v>0</v>
      </c>
      <c r="Q31" s="57">
        <v>0</v>
      </c>
      <c r="R31" s="37"/>
      <c r="S31" s="12">
        <v>4</v>
      </c>
      <c r="T31" s="16">
        <v>2022</v>
      </c>
      <c r="U31" s="13">
        <f>IF(AND(TREND($E31:$E$34,$F31:F$34,$F$39:F$39)&gt;=$C$39,TREND($E31:$E$34,$F31:F$34,$F$39:F$39)&lt;=$D$39),1,0 )</f>
        <v>1</v>
      </c>
      <c r="V31" s="13">
        <f>IF(AND(TREND($E31:$E$34,$F31:G$34,$F$39:G$39)&gt;=$C$39,TREND($E31:$E$34,$F31:G$34,$F$39:G$39)&lt;=$D$39),1,0 )</f>
        <v>1</v>
      </c>
      <c r="W31" s="13">
        <f>IF(AND(TREND($E31:$E$34,$F31:H$34,$F$39:H$39)&gt;=$C$39,TREND($E31:$E$34,$F31:H$34,$F$39:H$39)&lt;=$D$39),1,0 )</f>
        <v>0</v>
      </c>
      <c r="X31" s="13">
        <f>IF(AND(TREND($E31:$E$34,$F31:I$34,$F$39:I$39)&gt;=$C$39,TREND($E31:$E$34,$F31:I$34,$F$39:I$39)&lt;=$D$39),1,0 )</f>
        <v>0</v>
      </c>
      <c r="Y31" s="37"/>
      <c r="Z31" s="37"/>
      <c r="AA31" s="12">
        <v>4</v>
      </c>
      <c r="AB31" s="16">
        <v>2022</v>
      </c>
      <c r="AC31" s="13">
        <f>IF(INDEX(  LINEST($E31:$E$34,$F31:F$34,  ,1), 1, $AF$3)&gt;0,1,0)</f>
        <v>1</v>
      </c>
      <c r="AD31" s="13">
        <f>IF(INDEX(  LINEST($E31:$E$34,$F31:G$34,  ,1), 1, $AF$3)&gt;0,1,0)</f>
        <v>1</v>
      </c>
      <c r="AE31" s="13">
        <f>IF(INDEX(  LINEST($E31:$E$34,$F31:H$34,  ,1), 1, $AF$3)&gt;0,1,0)</f>
        <v>1</v>
      </c>
      <c r="AF31" s="13">
        <f>IF(INDEX(  LINEST($E31:$E$34,$F31:I$34,  ,1), 1, $AF$3)&gt;0,1,0)</f>
        <v>0</v>
      </c>
      <c r="AG31" s="37"/>
      <c r="AH31" s="12">
        <v>4</v>
      </c>
      <c r="AI31" s="16">
        <v>2022</v>
      </c>
      <c r="AJ31" s="13">
        <f>IF(   INDEX(LINEST($E31:$E$34,$F31:F$34,  ,1), 1, $AM$3)&gt;0,1,0)</f>
        <v>0</v>
      </c>
      <c r="AK31" s="13">
        <f>IF(   INDEX(LINEST($E31:$E$34,$F31:G$34,  ,1), 1, $AM$3)&gt;0,1,0)</f>
        <v>1</v>
      </c>
      <c r="AL31" s="13">
        <f>IF(   INDEX(LINEST($E31:$E$34,$F31:H$34,  ,1), 1, $AM$3)&gt;0,1,0)</f>
        <v>0</v>
      </c>
      <c r="AM31" s="13">
        <f>IF(   INDEX(LINEST($E31:$E$34,$F31:I$34,  ,1), 1, $AM$3)&gt;0,1,0)</f>
        <v>1</v>
      </c>
      <c r="AN31" s="37"/>
      <c r="AO31" s="12">
        <v>4</v>
      </c>
      <c r="AP31" s="16">
        <v>2022</v>
      </c>
      <c r="AQ31" s="62">
        <v>1</v>
      </c>
      <c r="AR31" s="13">
        <f>IF(   INDEX(LINEST($E31:$E$34,$F31:G$34,  ,1), 1, $AT$3)&gt;0,1,0)</f>
        <v>0</v>
      </c>
      <c r="AS31" s="13">
        <f>IF(   INDEX(LINEST($E31:$E$34,$F31:H$34,  ,1), 1, $AT$3)&gt;0,1,0)</f>
        <v>0</v>
      </c>
      <c r="AT31" s="13">
        <f>IF(   INDEX(LINEST($E31:$E$34,$F31:I$34,  ,1), 1, $AT$3)&gt;0,1,0)</f>
        <v>0</v>
      </c>
      <c r="AU31" s="37"/>
      <c r="AV31" s="12">
        <v>4</v>
      </c>
      <c r="AW31" s="16">
        <v>2022</v>
      </c>
      <c r="AX31" s="62">
        <v>1</v>
      </c>
      <c r="AY31" s="62">
        <v>1</v>
      </c>
      <c r="AZ31" s="13">
        <f>IF(   INDEX(LINEST($E31:$E$34,$F31:H$34,  ,1), 1, $BA$3)&gt;0,1,0)</f>
        <v>0</v>
      </c>
      <c r="BA31" s="13">
        <f>IF(   INDEX(LINEST($E31:$E$34,$F31:I$34,  ,1), 1, $BA$3)&gt;0,1,0)</f>
        <v>0</v>
      </c>
      <c r="BB31" s="37"/>
      <c r="BC31" s="12">
        <v>4</v>
      </c>
      <c r="BD31" s="16">
        <v>2022</v>
      </c>
      <c r="BE31" s="62">
        <v>1</v>
      </c>
      <c r="BF31" s="62">
        <v>1</v>
      </c>
      <c r="BG31" s="62">
        <v>1</v>
      </c>
      <c r="BH31" s="13">
        <f>IF(   INDEX(LINEST($E31:$E$34,$F31:I$34,  ,1), 1, $BH$3)&gt;0,1,0)</f>
        <v>0</v>
      </c>
      <c r="BI31" s="37"/>
      <c r="BJ31" s="12">
        <v>4</v>
      </c>
      <c r="BK31" s="16">
        <v>2022</v>
      </c>
      <c r="BL31" s="63">
        <f t="shared" si="2"/>
        <v>0</v>
      </c>
      <c r="BM31" s="63">
        <f t="shared" si="3"/>
        <v>0</v>
      </c>
      <c r="BN31" s="63">
        <f t="shared" si="4"/>
        <v>0</v>
      </c>
      <c r="BO31" s="63">
        <f t="shared" si="5"/>
        <v>0</v>
      </c>
      <c r="BP31" s="37"/>
      <c r="BQ31" s="37"/>
      <c r="CF31" s="56" t="s">
        <v>158</v>
      </c>
    </row>
    <row r="32" spans="1:86" x14ac:dyDescent="0.25">
      <c r="A32" s="12">
        <v>3</v>
      </c>
      <c r="B32" s="16">
        <v>2023</v>
      </c>
      <c r="C32" s="43">
        <v>17627529.220460288</v>
      </c>
      <c r="D32" s="43">
        <v>27741507.172045324</v>
      </c>
      <c r="E32" s="30">
        <v>24340433.200000003</v>
      </c>
      <c r="F32" s="13">
        <v>16660493.5</v>
      </c>
      <c r="G32" s="13">
        <v>16660494</v>
      </c>
      <c r="H32" s="13">
        <v>124522.3</v>
      </c>
      <c r="I32" s="39">
        <v>4624.0249999999996</v>
      </c>
      <c r="J32" s="13">
        <f t="shared" si="1"/>
        <v>23725277.783308953</v>
      </c>
      <c r="K32" s="37"/>
      <c r="L32" s="12">
        <v>3</v>
      </c>
      <c r="M32" s="16">
        <v>2023</v>
      </c>
      <c r="N32" s="57">
        <f xml:space="preserve"> INDEX(  LINEST( $E32:$E$34, $F32:G$34,  ,1), 3, 1)</f>
        <v>1</v>
      </c>
      <c r="O32" s="57">
        <v>0</v>
      </c>
      <c r="P32" s="57">
        <v>0</v>
      </c>
      <c r="Q32" s="57">
        <v>0</v>
      </c>
      <c r="R32" s="37"/>
      <c r="S32" s="12">
        <v>3</v>
      </c>
      <c r="T32" s="16">
        <v>2023</v>
      </c>
      <c r="U32" s="13">
        <f>IF(AND(TREND($E32:$E$34,$F32:F$34,$F$39:F$39)&gt;=$C$39,TREND($E32:$E$34,$F32:F$34,$F$39:F$39)&lt;=$D$39),1,0 )</f>
        <v>1</v>
      </c>
      <c r="V32" s="13">
        <f>IF(AND(TREND($E32:$E$34,$F32:G$34,$F$39:G$39)&gt;=$C$39,TREND($E32:$E$34,$F32:G$34,$F$39:G$39)&lt;=$D$39),1,0 )</f>
        <v>1</v>
      </c>
      <c r="W32" s="13">
        <f>IF(AND(TREND($E32:$E$34,$F32:H$34,$F$39:H$39)&gt;=$C$39,TREND($E32:$E$34,$F32:H$34,$F$39:H$39)&lt;=$D$39),1,0 )</f>
        <v>1</v>
      </c>
      <c r="X32" s="13">
        <f>IF(AND(TREND($E32:$E$34,$F32:I$34,$F$39:I$39)&gt;=$C$39,TREND($E32:$E$34,$F32:I$34,$F$39:I$39)&lt;=$D$39),1,0 )</f>
        <v>1</v>
      </c>
      <c r="Y32" s="37"/>
      <c r="Z32" s="37"/>
      <c r="AA32" s="12">
        <v>3</v>
      </c>
      <c r="AB32" s="16">
        <v>2023</v>
      </c>
      <c r="AC32" s="13">
        <f>IF(INDEX(  LINEST($E32:$E$34,$F32:F$34,  ,1), 1, $AF$3)&gt;0,1,0)</f>
        <v>1</v>
      </c>
      <c r="AD32" s="13">
        <f>IF(INDEX(  LINEST($E32:$E$34,$F32:G$34,  ,1), 1, $AF$3)&gt;0,1,0)</f>
        <v>0</v>
      </c>
      <c r="AE32" s="13">
        <f>IF(INDEX(  LINEST($E32:$E$34,$F32:H$34,  ,1), 1, $AF$3)&gt;0,1,0)</f>
        <v>0</v>
      </c>
      <c r="AF32" s="13">
        <f>IF(INDEX(  LINEST($E32:$E$34,$F32:I$34,  ,1), 1, $AF$3)&gt;0,1,0)</f>
        <v>0</v>
      </c>
      <c r="AG32" s="37"/>
      <c r="AH32" s="12">
        <v>3</v>
      </c>
      <c r="AI32" s="16">
        <v>2023</v>
      </c>
      <c r="AJ32" s="13">
        <f>IF(   INDEX(LINEST($E32:$E$34,$F32:F$34,  ,1), 1, $AM$3)&gt;0,1,0)</f>
        <v>1</v>
      </c>
      <c r="AK32" s="13">
        <f>IF(   INDEX(LINEST($E32:$E$34,$F32:G$34,  ,1), 1, $AM$3)&gt;0,1,0)</f>
        <v>1</v>
      </c>
      <c r="AL32" s="13">
        <f>IF(   INDEX(LINEST($E32:$E$34,$F32:H$34,  ,1), 1, $AM$3)&gt;0,1,0)</f>
        <v>0</v>
      </c>
      <c r="AM32" s="13">
        <f>IF(   INDEX(LINEST($E32:$E$34,$F32:I$34,  ,1), 1, $AM$3)&gt;0,1,0)</f>
        <v>0</v>
      </c>
      <c r="AN32" s="37"/>
      <c r="AO32" s="12">
        <v>3</v>
      </c>
      <c r="AP32" s="16">
        <v>2023</v>
      </c>
      <c r="AQ32" s="62">
        <v>1</v>
      </c>
      <c r="AR32" s="13">
        <f>IF(   INDEX(LINEST($E32:$E$34,$F32:G$34,  ,1), 1, $AT$3)&gt;0,1,0)</f>
        <v>1</v>
      </c>
      <c r="AS32" s="13">
        <f>IF(   INDEX(LINEST($E32:$E$34,$F32:H$34,  ,1), 1, $AT$3)&gt;0,1,0)</f>
        <v>1</v>
      </c>
      <c r="AT32" s="13">
        <f>IF(   INDEX(LINEST($E32:$E$34,$F32:I$34,  ,1), 1, $AT$3)&gt;0,1,0)</f>
        <v>0</v>
      </c>
      <c r="AU32" s="37"/>
      <c r="AV32" s="12">
        <v>3</v>
      </c>
      <c r="AW32" s="16">
        <v>2023</v>
      </c>
      <c r="AX32" s="62">
        <v>1</v>
      </c>
      <c r="AY32" s="62">
        <v>1</v>
      </c>
      <c r="AZ32" s="13">
        <f>IF(   INDEX(LINEST($E32:$E$34,$F32:H$34,  ,1), 1, $BA$3)&gt;0,1,0)</f>
        <v>1</v>
      </c>
      <c r="BA32" s="13">
        <f>IF(   INDEX(LINEST($E32:$E$34,$F32:I$34,  ,1), 1, $BA$3)&gt;0,1,0)</f>
        <v>1</v>
      </c>
      <c r="BB32" s="37"/>
      <c r="BC32" s="12">
        <v>3</v>
      </c>
      <c r="BD32" s="16">
        <v>2023</v>
      </c>
      <c r="BE32" s="62">
        <v>1</v>
      </c>
      <c r="BF32" s="62">
        <v>1</v>
      </c>
      <c r="BG32" s="62">
        <v>1</v>
      </c>
      <c r="BH32" s="13">
        <f>IF(   INDEX(LINEST($E32:$E$34,$F32:I$34,  ,1), 1, $BH$3)&gt;0,1,0)</f>
        <v>1</v>
      </c>
      <c r="BI32" s="37"/>
      <c r="BJ32" s="12">
        <v>3</v>
      </c>
      <c r="BK32" s="16">
        <v>2023</v>
      </c>
      <c r="BL32" s="63">
        <f>PRODUCT(N32,U32,AC32,AJ32,AQ32,AX32,BE32)</f>
        <v>1</v>
      </c>
      <c r="BM32" s="63">
        <f t="shared" si="3"/>
        <v>0</v>
      </c>
      <c r="BN32" s="63">
        <f t="shared" si="4"/>
        <v>0</v>
      </c>
      <c r="BO32" s="63">
        <f t="shared" si="5"/>
        <v>0</v>
      </c>
      <c r="BP32" s="37"/>
      <c r="BQ32" s="37"/>
      <c r="CD32" t="s">
        <v>168</v>
      </c>
    </row>
    <row r="33" spans="1:84" x14ac:dyDescent="0.25">
      <c r="A33" s="12">
        <v>2</v>
      </c>
      <c r="B33" s="16">
        <v>2024</v>
      </c>
      <c r="C33" s="43">
        <v>18850342.104058798</v>
      </c>
      <c r="D33" s="43">
        <v>29983098.189460117</v>
      </c>
      <c r="E33" s="30">
        <v>29177253.5</v>
      </c>
      <c r="F33" s="13">
        <v>20267549.700000003</v>
      </c>
      <c r="G33" s="13">
        <v>20267550</v>
      </c>
      <c r="H33" s="13">
        <v>145843.40000000002</v>
      </c>
      <c r="I33" s="39">
        <v>4571.1329999999998</v>
      </c>
      <c r="J33" s="13">
        <f t="shared" si="1"/>
        <v>28805432.023975857</v>
      </c>
      <c r="K33" s="37"/>
      <c r="L33" s="12">
        <v>2</v>
      </c>
      <c r="M33" s="16">
        <v>2024</v>
      </c>
      <c r="N33" s="57">
        <v>0</v>
      </c>
      <c r="O33" s="57">
        <v>0</v>
      </c>
      <c r="P33" s="57">
        <v>0</v>
      </c>
      <c r="Q33" s="57">
        <v>0</v>
      </c>
      <c r="R33" s="37"/>
      <c r="S33" s="12">
        <v>2</v>
      </c>
      <c r="T33" s="16">
        <v>2024</v>
      </c>
      <c r="U33" s="13">
        <f>IF(AND(TREND($E33:$E$34,$F33:F$34,$F$39:F$39)&gt;=$C$39,TREND($E33:$E$34,$F33:F$34,$F$39:F$39)&lt;=$D$39),1,0 )</f>
        <v>1</v>
      </c>
      <c r="V33" s="13">
        <f>IF(AND(TREND($E33:$E$34,$F33:G$34,$F$39:G$39)&gt;=$C$39,TREND($E33:$E$34,$F33:G$34,$F$39:G$39)&lt;=$D$39),1,0 )</f>
        <v>1</v>
      </c>
      <c r="W33" s="13">
        <f>IF(AND(TREND($E33:$E$34,$F33:H$34,$F$39:H$39)&gt;=$C$39,TREND($E33:$E$34,$F33:H$34,$F$39:H$39)&lt;=$D$39),1,0 )</f>
        <v>1</v>
      </c>
      <c r="X33" s="13">
        <f>IF(AND(TREND($E33:$E$34,$F33:I$34,$F$39:I$39)&gt;=$C$39,TREND($E33:$E$34,$F33:I$34,$F$39:I$39)&lt;=$D$39),1,0 )</f>
        <v>1</v>
      </c>
      <c r="Y33" s="37"/>
      <c r="Z33" s="37"/>
      <c r="AA33" s="12">
        <v>2</v>
      </c>
      <c r="AB33" s="16">
        <v>2024</v>
      </c>
      <c r="AC33" s="13">
        <f>IF(INDEX(  LINEST($E33:$E$34,$F33:F$34,  ,1), 1, $AF$3)&gt;0,1,0)</f>
        <v>1</v>
      </c>
      <c r="AD33" s="13">
        <f>IF(INDEX(  LINEST($E33:$E$34,$F33:G$34,  ,1), 1, $AF$3)&gt;0,1,0)</f>
        <v>0</v>
      </c>
      <c r="AE33" s="13">
        <f>IF(INDEX(  LINEST($E33:$E$34,$F33:H$34,  ,1), 1, $AF$3)&gt;0,1,0)</f>
        <v>0</v>
      </c>
      <c r="AF33" s="13">
        <f>IF(INDEX(  LINEST($E33:$E$34,$F33:I$34,  ,1), 1, $AF$3)&gt;0,1,0)</f>
        <v>0</v>
      </c>
      <c r="AG33" s="37"/>
      <c r="AH33" s="12">
        <v>2</v>
      </c>
      <c r="AI33" s="16">
        <v>2024</v>
      </c>
      <c r="AJ33" s="13">
        <f>IF(   INDEX(LINEST($E33:$E$34,$F33:F$34,  ,1), 1, $AM$3)&gt;0,1,0)</f>
        <v>1</v>
      </c>
      <c r="AK33" s="13">
        <f>IF(   INDEX(LINEST($E33:$E$34,$F33:G$34,  ,1), 1, $AM$3)&gt;0,1,0)</f>
        <v>1</v>
      </c>
      <c r="AL33" s="13">
        <f>IF(   INDEX(LINEST($E33:$E$34,$F33:H$34,  ,1), 1, $AM$3)&gt;0,1,0)</f>
        <v>0</v>
      </c>
      <c r="AM33" s="13">
        <f>IF(   INDEX(LINEST($E33:$E$34,$F33:I$34,  ,1), 1, $AM$3)&gt;0,1,0)</f>
        <v>0</v>
      </c>
      <c r="AN33" s="37"/>
      <c r="AO33" s="12">
        <v>2</v>
      </c>
      <c r="AP33" s="16">
        <v>2024</v>
      </c>
      <c r="AQ33" s="62">
        <v>1</v>
      </c>
      <c r="AR33" s="13">
        <f>IF(   INDEX(LINEST($E33:$E$34,$F33:G$34,  ,1), 1, $AT$3)&gt;0,1,0)</f>
        <v>1</v>
      </c>
      <c r="AS33" s="13">
        <f>IF(   INDEX(LINEST($E33:$E$34,$F33:H$34,  ,1), 1, $AT$3)&gt;0,1,0)</f>
        <v>1</v>
      </c>
      <c r="AT33" s="13">
        <f>IF(   INDEX(LINEST($E33:$E$34,$F33:I$34,  ,1), 1, $AT$3)&gt;0,1,0)</f>
        <v>0</v>
      </c>
      <c r="AU33" s="37"/>
      <c r="AV33" s="12">
        <v>2</v>
      </c>
      <c r="AW33" s="16">
        <v>2024</v>
      </c>
      <c r="AX33" s="62">
        <v>1</v>
      </c>
      <c r="AY33" s="62">
        <v>1</v>
      </c>
      <c r="AZ33" s="13">
        <f>IF(   INDEX(LINEST($E33:$E$34,$F33:H$34,  ,1), 1, $BA$3)&gt;0,1,0)</f>
        <v>1</v>
      </c>
      <c r="BA33" s="13">
        <f>IF(   INDEX(LINEST($E33:$E$34,$F33:I$34,  ,1), 1, $BA$3)&gt;0,1,0)</f>
        <v>1</v>
      </c>
      <c r="BB33" s="37"/>
      <c r="BC33" s="12">
        <v>2</v>
      </c>
      <c r="BD33" s="16">
        <v>2024</v>
      </c>
      <c r="BE33" s="62">
        <v>1</v>
      </c>
      <c r="BF33" s="62">
        <v>1</v>
      </c>
      <c r="BG33" s="62">
        <v>1</v>
      </c>
      <c r="BH33" s="13">
        <f>IF(   INDEX(LINEST($E33:$E$34,$F33:I$34,  ,1), 1, $BH$3)&gt;0,1,0)</f>
        <v>1</v>
      </c>
      <c r="BI33" s="37"/>
      <c r="BJ33" s="12">
        <v>2</v>
      </c>
      <c r="BK33" s="16">
        <v>2024</v>
      </c>
      <c r="BL33" s="63">
        <f>PRODUCT(N33,U33,AC33,AJ33,AQ33,AX33,BE33)</f>
        <v>0</v>
      </c>
      <c r="BM33" s="63">
        <f t="shared" si="3"/>
        <v>0</v>
      </c>
      <c r="BN33" s="63">
        <f t="shared" si="4"/>
        <v>0</v>
      </c>
      <c r="BO33" s="63">
        <f t="shared" si="5"/>
        <v>0</v>
      </c>
      <c r="BP33" s="37"/>
      <c r="BQ33" s="37"/>
      <c r="CF33" t="s">
        <v>163</v>
      </c>
    </row>
    <row r="34" spans="1:84" ht="15.75" thickBot="1" x14ac:dyDescent="0.3">
      <c r="A34" s="12">
        <v>1</v>
      </c>
      <c r="B34" s="16">
        <v>2025</v>
      </c>
      <c r="C34" s="43">
        <v>20122082.664074387</v>
      </c>
      <c r="D34" s="43">
        <v>32346657.666376326</v>
      </c>
      <c r="E34" s="31">
        <v>32463740.899999999</v>
      </c>
      <c r="F34" s="20">
        <v>22639157.185240481</v>
      </c>
      <c r="G34" s="21">
        <v>18594505.235589996</v>
      </c>
      <c r="H34" s="21">
        <v>152647.44034584163</v>
      </c>
      <c r="I34" s="40">
        <v>4559.604221119982</v>
      </c>
      <c r="J34" s="13">
        <f t="shared" si="1"/>
        <v>31598898.035906922</v>
      </c>
      <c r="K34" s="37"/>
      <c r="L34" s="12">
        <v>1</v>
      </c>
      <c r="M34" s="16">
        <v>2025</v>
      </c>
      <c r="N34" s="57">
        <v>0</v>
      </c>
      <c r="O34" s="57">
        <v>0</v>
      </c>
      <c r="P34" s="57">
        <v>0</v>
      </c>
      <c r="Q34" s="57">
        <v>0</v>
      </c>
      <c r="R34" s="37"/>
      <c r="S34" s="12">
        <v>1</v>
      </c>
      <c r="T34" s="16">
        <v>2025</v>
      </c>
      <c r="U34" s="13">
        <f>IF(AND(TREND($E34:$E$34,$F34:F$34,$F$39:F$39)&gt;=$C$39,TREND($E34:$E$34,$F34:F$34,$F$39:F$39)&lt;=$D$39),1,0 )</f>
        <v>1</v>
      </c>
      <c r="V34" s="13">
        <f>IF(AND(TREND($E34:$E$34,$F34:G$34,$F$39:G$39)&gt;=$C$39,TREND($E34:$E$34,$F34:G$34,$F$39:G$39)&lt;=$D$39),1,0 )</f>
        <v>1</v>
      </c>
      <c r="W34" s="13">
        <f>IF(AND(TREND($E34:$E$34,$F34:H$34,$F$39:H$39)&gt;=$C$39,TREND($E34:$E$34,$F34:H$34,$F$39:H$39)&lt;=$D$39),1,0 )</f>
        <v>1</v>
      </c>
      <c r="X34" s="13">
        <f>IF(AND(TREND($E34:$E$34,$F34:I$34,$F$39:I$39)&gt;=$C$39,TREND($E34:$E$34,$F34:I$34,$F$39:I$39)&lt;=$D$39),1,0 )</f>
        <v>1</v>
      </c>
      <c r="Y34" s="37"/>
      <c r="Z34" s="37"/>
      <c r="AA34" s="12">
        <v>1</v>
      </c>
      <c r="AB34" s="16">
        <v>2025</v>
      </c>
      <c r="AC34" s="13">
        <f>IF(INDEX(  LINEST($E34:$E$34,$F34:F$34,  ,1), 1, $AF$3)&gt;0,1,0)</f>
        <v>0</v>
      </c>
      <c r="AD34" s="13">
        <f>IF(INDEX(  LINEST($E34:$E$34,$F34:G$34,  ,1), 1, $AF$3)&gt;0,1,0)</f>
        <v>0</v>
      </c>
      <c r="AE34" s="13">
        <f>IF(INDEX(  LINEST($E34:$E$34,$F34:H$34,  ,1), 1, $AF$3)&gt;0,1,0)</f>
        <v>0</v>
      </c>
      <c r="AF34" s="13">
        <f>IF(INDEX(  LINEST($E34:$E$34,$F34:I$34,  ,1), 1, $AF$3)&gt;0,1,0)</f>
        <v>0</v>
      </c>
      <c r="AG34" s="37"/>
      <c r="AH34" s="12">
        <v>1</v>
      </c>
      <c r="AI34" s="16">
        <v>2025</v>
      </c>
      <c r="AJ34" s="13">
        <f>IF(   INDEX(LINEST($E34:$E$34,$F34:F$34,  ,1), 1, $AM$3)&gt;0,1,0)</f>
        <v>1</v>
      </c>
      <c r="AK34" s="13">
        <f>IF(   INDEX(LINEST($E34:$E$34,$F34:G$34,  ,1), 1, $AM$3)&gt;0,1,0)</f>
        <v>0</v>
      </c>
      <c r="AL34" s="13">
        <f>IF(   INDEX(LINEST($E34:$E$34,$F34:H$34,  ,1), 1, $AM$3)&gt;0,1,0)</f>
        <v>0</v>
      </c>
      <c r="AM34" s="13">
        <f>IF(   INDEX(LINEST($E34:$E$34,$F34:I$34,  ,1), 1, $AM$3)&gt;0,1,0)</f>
        <v>0</v>
      </c>
      <c r="AN34" s="37"/>
      <c r="AO34" s="12">
        <v>1</v>
      </c>
      <c r="AP34" s="16">
        <v>2025</v>
      </c>
      <c r="AQ34" s="62">
        <v>1</v>
      </c>
      <c r="AR34" s="13">
        <f>IF(   INDEX(LINEST($E34:$E$34,$F34:G$34,  ,1), 1, $AT$3)&gt;0,1,0)</f>
        <v>1</v>
      </c>
      <c r="AS34" s="13">
        <f>IF(   INDEX(LINEST($E34:$E$34,$F34:H$34,  ,1), 1, $AT$3)&gt;0,1,0)</f>
        <v>0</v>
      </c>
      <c r="AT34" s="13">
        <f>IF(   INDEX(LINEST($E34:$E$34,$F34:I$34,  ,1), 1, $AT$3)&gt;0,1,0)</f>
        <v>0</v>
      </c>
      <c r="AU34" s="37"/>
      <c r="AV34" s="12">
        <v>1</v>
      </c>
      <c r="AW34" s="16">
        <v>2025</v>
      </c>
      <c r="AX34" s="62">
        <v>1</v>
      </c>
      <c r="AY34" s="62">
        <v>1</v>
      </c>
      <c r="AZ34" s="13">
        <f>IF(   INDEX(LINEST($E34:$E$34,$F34:H$34,  ,1), 1, $BA$3)&gt;0,1,0)</f>
        <v>1</v>
      </c>
      <c r="BA34" s="13">
        <f>IF(   INDEX(LINEST($E34:$E$34,$F34:I$34,  ,1), 1, $BA$3)&gt;0,1,0)</f>
        <v>0</v>
      </c>
      <c r="BB34" s="37"/>
      <c r="BC34" s="12">
        <v>1</v>
      </c>
      <c r="BD34" s="16">
        <v>2025</v>
      </c>
      <c r="BE34" s="62">
        <v>1</v>
      </c>
      <c r="BF34" s="62">
        <v>1</v>
      </c>
      <c r="BG34" s="62">
        <v>1</v>
      </c>
      <c r="BH34" s="13">
        <f>IF(   INDEX(LINEST($E34:$E$34,$F34:I$34,  ,1), 1, $BH$3)&gt;0,1,0)</f>
        <v>1</v>
      </c>
      <c r="BI34" s="37"/>
      <c r="BJ34" s="12">
        <v>1</v>
      </c>
      <c r="BK34" s="16">
        <v>2025</v>
      </c>
      <c r="BL34" s="63">
        <f t="shared" si="2"/>
        <v>0</v>
      </c>
      <c r="BM34" s="63">
        <f t="shared" si="3"/>
        <v>0</v>
      </c>
      <c r="BN34" s="63">
        <f t="shared" si="4"/>
        <v>0</v>
      </c>
      <c r="BO34" s="63">
        <f t="shared" si="5"/>
        <v>0</v>
      </c>
      <c r="BP34" s="37"/>
      <c r="BQ34" s="37"/>
    </row>
    <row r="35" spans="1:84" x14ac:dyDescent="0.25">
      <c r="A35" s="12"/>
      <c r="B35" s="12">
        <v>2026</v>
      </c>
      <c r="C35" s="43">
        <v>21446055.93275819</v>
      </c>
      <c r="D35" s="43">
        <v>34836137.655886173</v>
      </c>
      <c r="E35" s="18">
        <v>28141096.794322181</v>
      </c>
      <c r="F35" s="18">
        <v>17735341.610827163</v>
      </c>
      <c r="G35" s="18">
        <v>20077597.148903966</v>
      </c>
      <c r="H35" s="18">
        <v>168251.50404214996</v>
      </c>
      <c r="I35" s="41">
        <v>4587.8624503685751</v>
      </c>
      <c r="J35" s="13">
        <f t="shared" si="1"/>
        <v>27513392.850978624</v>
      </c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7"/>
      <c r="W35" s="37"/>
      <c r="X35" s="37"/>
      <c r="Y35" s="37"/>
      <c r="Z35" s="37"/>
      <c r="AA35" s="37"/>
      <c r="AB35" s="37"/>
      <c r="AC35" s="37"/>
      <c r="AD35" s="37"/>
      <c r="AE35" s="37"/>
      <c r="AF35" s="37"/>
      <c r="AG35" s="37"/>
      <c r="AH35" s="37"/>
      <c r="AI35" s="37"/>
      <c r="AJ35" s="37"/>
      <c r="AK35" s="37"/>
      <c r="AL35" s="37"/>
      <c r="AM35" s="37"/>
      <c r="AN35" s="37"/>
      <c r="AO35" s="37"/>
      <c r="AP35" s="37"/>
      <c r="AQ35" s="37"/>
      <c r="AR35" s="37"/>
      <c r="AS35" s="37"/>
      <c r="AT35" s="37"/>
      <c r="AU35" s="37"/>
      <c r="AV35" s="37"/>
      <c r="AW35" s="37"/>
      <c r="AX35" s="37"/>
      <c r="AY35" s="37"/>
      <c r="AZ35" s="37"/>
      <c r="BA35" s="37"/>
      <c r="BB35" s="37"/>
      <c r="BC35" s="37"/>
      <c r="BD35" s="37"/>
      <c r="BE35" s="37"/>
      <c r="BF35" s="37"/>
      <c r="BG35" s="37"/>
      <c r="BH35" s="37"/>
      <c r="BI35" s="37"/>
      <c r="BJ35" s="37"/>
      <c r="BK35" s="37"/>
      <c r="BL35" s="37"/>
      <c r="BM35" s="37"/>
      <c r="BN35" s="37"/>
      <c r="BO35" s="37"/>
      <c r="BP35" s="37"/>
      <c r="BQ35" s="37"/>
    </row>
    <row r="36" spans="1:84" x14ac:dyDescent="0.25">
      <c r="A36" s="12"/>
      <c r="B36" s="12">
        <v>2027</v>
      </c>
      <c r="C36" s="43">
        <v>22825457.991466932</v>
      </c>
      <c r="D36" s="43">
        <v>37455884.586404614</v>
      </c>
      <c r="E36" s="18">
        <v>30140671.288935777</v>
      </c>
      <c r="F36" s="18">
        <v>18537147.942291778</v>
      </c>
      <c r="G36" s="14">
        <v>21620292.77095516</v>
      </c>
      <c r="H36" s="14">
        <v>185313.39640291716</v>
      </c>
      <c r="I36" s="42">
        <v>4614.5924421728969</v>
      </c>
      <c r="J36" s="13">
        <f t="shared" si="1"/>
        <v>29353122.843729038</v>
      </c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7"/>
      <c r="W36" s="37"/>
      <c r="X36" s="37"/>
      <c r="Y36" s="37"/>
      <c r="Z36" s="37"/>
      <c r="AA36" s="37"/>
      <c r="AB36" s="37"/>
      <c r="AC36" s="37"/>
      <c r="AD36" s="37"/>
      <c r="AE36" s="37"/>
      <c r="AF36" s="37"/>
      <c r="AG36" s="37"/>
      <c r="AH36" s="37"/>
      <c r="AI36" s="37"/>
      <c r="AJ36" s="37"/>
      <c r="AK36" s="37"/>
      <c r="AL36" s="37"/>
      <c r="AM36" s="37"/>
      <c r="AN36" s="37"/>
      <c r="AO36" s="37"/>
      <c r="AP36" s="37"/>
      <c r="AQ36" s="37"/>
      <c r="AR36" s="37"/>
      <c r="AS36" s="37"/>
      <c r="AT36" s="37"/>
      <c r="AU36" s="37"/>
      <c r="AV36" s="37"/>
      <c r="AW36" s="37"/>
      <c r="AX36" s="37"/>
      <c r="AY36" s="37"/>
      <c r="AZ36" s="37"/>
      <c r="BA36" s="37"/>
      <c r="BB36" s="37"/>
      <c r="BC36" s="37"/>
      <c r="BD36" s="37"/>
      <c r="BE36" s="37"/>
      <c r="BF36" s="37"/>
      <c r="BG36" s="37"/>
      <c r="BH36" s="37"/>
      <c r="BI36" s="37"/>
      <c r="BJ36" s="37"/>
      <c r="BK36" s="37"/>
      <c r="BL36" s="37"/>
      <c r="BM36" s="37"/>
      <c r="BN36" s="37"/>
      <c r="BO36" s="37"/>
      <c r="BP36" s="37"/>
      <c r="BQ36" s="37"/>
    </row>
    <row r="37" spans="1:84" x14ac:dyDescent="0.25">
      <c r="A37" s="12"/>
      <c r="B37" s="12">
        <v>2028</v>
      </c>
      <c r="C37" s="43">
        <v>24263420.175912913</v>
      </c>
      <c r="D37" s="43">
        <v>40210605.769911781</v>
      </c>
      <c r="E37" s="18">
        <v>32237012.972912345</v>
      </c>
      <c r="F37" s="18">
        <v>19338954.273756389</v>
      </c>
      <c r="G37" s="14">
        <v>23222592.101743583</v>
      </c>
      <c r="H37" s="14">
        <v>203917.04138897866</v>
      </c>
      <c r="I37" s="42">
        <v>4639.9510477454314</v>
      </c>
      <c r="J37" s="13">
        <f t="shared" si="1"/>
        <v>31286179.673845306</v>
      </c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7"/>
      <c r="W37" s="37"/>
      <c r="X37" s="37"/>
      <c r="Y37" s="37"/>
      <c r="Z37" s="37"/>
      <c r="AA37" s="37"/>
      <c r="AB37" s="37"/>
      <c r="AC37" s="37"/>
      <c r="AD37" s="37"/>
      <c r="AE37" s="37"/>
      <c r="AF37" s="37"/>
      <c r="AG37" s="37"/>
      <c r="AH37" s="37"/>
      <c r="AI37" s="37"/>
      <c r="AJ37" s="37"/>
      <c r="AK37" s="37"/>
      <c r="AL37" s="37"/>
      <c r="AM37" s="37"/>
      <c r="AN37" s="37"/>
      <c r="AO37" s="37"/>
      <c r="AP37" s="37"/>
      <c r="AQ37" s="37"/>
      <c r="AR37" s="37"/>
      <c r="AS37" s="37"/>
      <c r="AT37" s="37"/>
      <c r="AU37" s="37"/>
      <c r="AV37" s="37"/>
      <c r="AW37" s="37"/>
      <c r="AX37" s="37"/>
      <c r="AY37" s="37"/>
      <c r="AZ37" s="37"/>
      <c r="BA37" s="37"/>
      <c r="BB37" s="37"/>
      <c r="BC37" s="37"/>
      <c r="BD37" s="37"/>
      <c r="BE37" s="37"/>
      <c r="BF37" s="37"/>
      <c r="BG37" s="37"/>
      <c r="BH37" s="37"/>
      <c r="BI37" s="37"/>
      <c r="BJ37" s="37"/>
      <c r="BK37" s="37"/>
      <c r="BL37" s="37"/>
      <c r="BM37" s="37"/>
      <c r="BN37" s="37"/>
      <c r="BO37" s="37"/>
      <c r="BP37" s="37"/>
      <c r="BQ37" s="37"/>
    </row>
    <row r="38" spans="1:84" x14ac:dyDescent="0.25">
      <c r="A38" s="12"/>
      <c r="B38" s="12">
        <v>2029</v>
      </c>
      <c r="C38" s="43">
        <v>25763045.071118195</v>
      </c>
      <c r="D38" s="43">
        <v>43105344.510163926</v>
      </c>
      <c r="E38" s="18">
        <v>34434194.790641062</v>
      </c>
      <c r="F38" s="18">
        <v>20140760.605221003</v>
      </c>
      <c r="G38" s="14">
        <v>24884495.141269226</v>
      </c>
      <c r="H38" s="14">
        <v>224146.36296116977</v>
      </c>
      <c r="I38" s="42">
        <v>4664.0721447380274</v>
      </c>
      <c r="J38" s="13">
        <f t="shared" si="1"/>
        <v>33317383.31486503</v>
      </c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37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  <c r="BE38" s="37"/>
      <c r="BF38" s="37"/>
      <c r="BG38" s="37"/>
      <c r="BH38" s="37"/>
      <c r="BI38" s="37"/>
      <c r="BJ38" s="37"/>
      <c r="BK38" s="37"/>
      <c r="BL38" s="37"/>
      <c r="BM38" s="37"/>
      <c r="BN38" s="37"/>
      <c r="BO38" s="37"/>
      <c r="BP38" s="37"/>
      <c r="BQ38" s="37"/>
    </row>
    <row r="39" spans="1:84" x14ac:dyDescent="0.25">
      <c r="A39" s="12"/>
      <c r="B39" s="12">
        <v>2030</v>
      </c>
      <c r="C39" s="43">
        <v>27327435.670290373</v>
      </c>
      <c r="D39" s="43">
        <v>46145462.450511649</v>
      </c>
      <c r="E39" s="18">
        <v>36736449.060401015</v>
      </c>
      <c r="F39" s="18">
        <v>20942566.936685618</v>
      </c>
      <c r="G39" s="14">
        <v>26606001.889532093</v>
      </c>
      <c r="H39" s="14">
        <v>246085.28508032582</v>
      </c>
      <c r="I39" s="42">
        <v>4687.0709156650846</v>
      </c>
      <c r="J39" s="58">
        <f t="shared" si="1"/>
        <v>35451569.680378497</v>
      </c>
      <c r="K39" s="37"/>
      <c r="L39" s="37"/>
      <c r="M39" s="37"/>
      <c r="N39" s="37"/>
      <c r="O39" s="37"/>
      <c r="P39" s="37"/>
      <c r="Q39" s="37"/>
      <c r="R39" s="37"/>
      <c r="S39" s="37"/>
      <c r="T39" s="37"/>
      <c r="U39" s="37"/>
      <c r="V39" s="37"/>
      <c r="W39" s="37"/>
      <c r="X39" s="37"/>
      <c r="Y39" s="37"/>
      <c r="Z39" s="37"/>
      <c r="AA39" s="37"/>
      <c r="AB39" s="37"/>
      <c r="AC39" s="37"/>
      <c r="AD39" s="37"/>
      <c r="AE39" s="37"/>
      <c r="AF39" s="37"/>
      <c r="AG39" s="37"/>
      <c r="AH39" s="37"/>
      <c r="AI39" s="37"/>
      <c r="AJ39" s="37"/>
      <c r="AK39" s="37"/>
      <c r="AL39" s="37"/>
      <c r="AM39" s="37"/>
      <c r="AN39" s="37"/>
      <c r="AO39" s="37"/>
      <c r="AP39" s="37"/>
      <c r="AQ39" s="37"/>
      <c r="AR39" s="37"/>
      <c r="AS39" s="37"/>
      <c r="AT39" s="37"/>
      <c r="AU39" s="37"/>
      <c r="AV39" s="37"/>
      <c r="AW39" s="37"/>
      <c r="AX39" s="37"/>
      <c r="AY39" s="37"/>
      <c r="AZ39" s="37"/>
      <c r="BA39" s="37"/>
      <c r="BB39" s="37"/>
      <c r="BC39" s="37"/>
      <c r="BD39" s="37"/>
      <c r="BE39" s="37"/>
      <c r="BF39" s="37"/>
      <c r="BG39" s="37"/>
      <c r="BH39" s="37"/>
      <c r="BI39" s="37"/>
      <c r="BJ39" s="37"/>
      <c r="BK39" s="37"/>
      <c r="BL39" s="37"/>
      <c r="BM39" s="37"/>
      <c r="BN39" s="37"/>
      <c r="BO39" s="37"/>
      <c r="BP39" s="37"/>
      <c r="BQ39" s="37"/>
    </row>
  </sheetData>
  <mergeCells count="12">
    <mergeCell ref="C8:D8"/>
    <mergeCell ref="E2:I2"/>
    <mergeCell ref="N8:Q8"/>
    <mergeCell ref="U8:X8"/>
    <mergeCell ref="S2:Y2"/>
    <mergeCell ref="L2:Q2"/>
    <mergeCell ref="BL8:BO8"/>
    <mergeCell ref="AC8:AF8"/>
    <mergeCell ref="AJ8:AM8"/>
    <mergeCell ref="AQ8:AT8"/>
    <mergeCell ref="AX8:BA8"/>
    <mergeCell ref="BE8:BH8"/>
  </mergeCells>
  <conditionalFormatting sqref="N11:Q34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11:X34">
    <cfRule type="colorScale" priority="8">
      <colorScale>
        <cfvo type="min"/>
        <cfvo type="max"/>
        <color rgb="FFFCFCFF"/>
        <color rgb="FF63BE7B"/>
      </colorScale>
    </cfRule>
  </conditionalFormatting>
  <conditionalFormatting sqref="AC11:AF34">
    <cfRule type="colorScale" priority="7">
      <colorScale>
        <cfvo type="min"/>
        <cfvo type="max"/>
        <color rgb="FFFCFCFF"/>
        <color rgb="FF63BE7B"/>
      </colorScale>
    </cfRule>
  </conditionalFormatting>
  <conditionalFormatting sqref="AJ11:AM34">
    <cfRule type="colorScale" priority="6">
      <colorScale>
        <cfvo type="min"/>
        <cfvo type="max"/>
        <color rgb="FFFCFCFF"/>
        <color rgb="FF63BE7B"/>
      </colorScale>
    </cfRule>
  </conditionalFormatting>
  <conditionalFormatting sqref="AR11:AT34">
    <cfRule type="colorScale" priority="5">
      <colorScale>
        <cfvo type="min"/>
        <cfvo type="max"/>
        <color rgb="FFFCFCFF"/>
        <color rgb="FF63BE7B"/>
      </colorScale>
    </cfRule>
  </conditionalFormatting>
  <conditionalFormatting sqref="AZ11:BA34">
    <cfRule type="colorScale" priority="4">
      <colorScale>
        <cfvo type="min"/>
        <cfvo type="max"/>
        <color rgb="FFFCFCFF"/>
        <color rgb="FF63BE7B"/>
      </colorScale>
    </cfRule>
  </conditionalFormatting>
  <conditionalFormatting sqref="BP11:BQ34 BH11:BI34">
    <cfRule type="colorScale" priority="3">
      <colorScale>
        <cfvo type="min"/>
        <cfvo type="max"/>
        <color rgb="FFFCFCFF"/>
        <color rgb="FF63BE7B"/>
      </colorScale>
    </cfRule>
  </conditionalFormatting>
  <conditionalFormatting sqref="BL11:BO34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W26:BW3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N39"/>
  <sheetViews>
    <sheetView tabSelected="1" topLeftCell="A7" zoomScale="70" zoomScaleNormal="70" workbookViewId="0">
      <selection activeCell="U47" sqref="U47"/>
    </sheetView>
  </sheetViews>
  <sheetFormatPr defaultRowHeight="15" x14ac:dyDescent="0.25"/>
  <cols>
    <col min="7" max="7" width="5.28515625" customWidth="1"/>
    <col min="8" max="8" width="5.28515625" bestFit="1" customWidth="1"/>
    <col min="9" max="9" width="13.85546875" customWidth="1"/>
    <col min="10" max="10" width="13.140625" customWidth="1"/>
    <col min="11" max="12" width="12" bestFit="1" customWidth="1"/>
    <col min="13" max="15" width="11.5703125" customWidth="1"/>
    <col min="16" max="16" width="13" customWidth="1"/>
    <col min="17" max="17" width="3.85546875" customWidth="1"/>
    <col min="18" max="18" width="4" customWidth="1"/>
    <col min="19" max="19" width="11.5703125" customWidth="1"/>
    <col min="20" max="20" width="11.85546875" customWidth="1"/>
    <col min="21" max="23" width="9.7109375" customWidth="1"/>
    <col min="24" max="24" width="4" customWidth="1"/>
    <col min="25" max="31" width="6.42578125" customWidth="1"/>
    <col min="32" max="32" width="2.7109375" customWidth="1"/>
    <col min="33" max="37" width="7.140625" customWidth="1"/>
    <col min="38" max="38" width="6.5703125" customWidth="1"/>
    <col min="39" max="39" width="11.5703125" customWidth="1"/>
    <col min="40" max="44" width="7.140625" customWidth="1"/>
    <col min="45" max="45" width="6.5703125" customWidth="1"/>
    <col min="46" max="46" width="11.5703125" customWidth="1"/>
    <col min="47" max="48" width="7.140625" customWidth="1"/>
    <col min="49" max="49" width="7.28515625" customWidth="1"/>
    <col min="50" max="51" width="7.140625" customWidth="1"/>
    <col min="52" max="52" width="6.5703125" customWidth="1"/>
    <col min="53" max="53" width="11.5703125" customWidth="1"/>
    <col min="54" max="58" width="7.140625" customWidth="1"/>
    <col min="59" max="59" width="6.5703125" customWidth="1"/>
    <col min="60" max="60" width="11.5703125" customWidth="1"/>
    <col min="61" max="65" width="7.140625" customWidth="1"/>
    <col min="66" max="72" width="6.5703125" customWidth="1"/>
    <col min="73" max="73" width="9" customWidth="1"/>
    <col min="74" max="75" width="6.5703125" customWidth="1"/>
    <col min="76" max="76" width="1.5703125" customWidth="1"/>
    <col min="77" max="77" width="26" customWidth="1"/>
    <col min="78" max="78" width="15.42578125" customWidth="1"/>
    <col min="79" max="79" width="10.7109375" customWidth="1"/>
    <col min="81" max="81" width="12.7109375" customWidth="1"/>
    <col min="82" max="82" width="15.140625" customWidth="1"/>
    <col min="88" max="88" width="12.140625" customWidth="1"/>
    <col min="89" max="89" width="10.42578125" customWidth="1"/>
  </cols>
  <sheetData>
    <row r="1" spans="1:81" ht="15.75" thickBot="1" x14ac:dyDescent="0.3">
      <c r="BY1" t="s">
        <v>117</v>
      </c>
    </row>
    <row r="2" spans="1:81" ht="15.75" thickBot="1" x14ac:dyDescent="0.3">
      <c r="K2" s="79" t="s">
        <v>159</v>
      </c>
      <c r="L2" s="80"/>
      <c r="M2" s="80"/>
      <c r="N2" s="80"/>
      <c r="O2" s="81"/>
      <c r="R2" s="82" t="s">
        <v>160</v>
      </c>
      <c r="S2" s="82"/>
      <c r="T2" s="82"/>
      <c r="U2" s="82"/>
      <c r="V2" s="82"/>
      <c r="W2" s="82"/>
      <c r="Y2" s="82" t="s">
        <v>164</v>
      </c>
      <c r="Z2" s="82"/>
      <c r="AA2" s="82"/>
      <c r="AB2" s="82"/>
      <c r="AC2" s="82"/>
      <c r="AD2" s="82"/>
      <c r="AE2" s="82"/>
      <c r="AG2" s="59" t="s">
        <v>165</v>
      </c>
      <c r="AH2" s="59"/>
      <c r="AI2" s="59"/>
      <c r="AJ2" s="59"/>
      <c r="AK2" s="59"/>
      <c r="AL2" s="59"/>
      <c r="AM2" s="59"/>
      <c r="AT2" s="61"/>
      <c r="BA2" s="61"/>
      <c r="BP2" t="s">
        <v>169</v>
      </c>
      <c r="BY2" t="s">
        <v>118</v>
      </c>
      <c r="CB2" s="26" t="s">
        <v>119</v>
      </c>
    </row>
    <row r="3" spans="1:81" ht="15.75" thickBot="1" x14ac:dyDescent="0.3">
      <c r="AG3" t="s">
        <v>166</v>
      </c>
      <c r="AL3" s="60">
        <v>1</v>
      </c>
      <c r="AN3" t="s">
        <v>166</v>
      </c>
      <c r="AS3" s="60">
        <v>2</v>
      </c>
      <c r="AU3" t="s">
        <v>166</v>
      </c>
      <c r="AZ3" s="60">
        <v>3</v>
      </c>
      <c r="BB3" t="s">
        <v>166</v>
      </c>
      <c r="BG3" s="60">
        <v>4</v>
      </c>
      <c r="BI3" t="s">
        <v>166</v>
      </c>
      <c r="BN3" s="60">
        <v>5</v>
      </c>
      <c r="BY3" t="s">
        <v>120</v>
      </c>
    </row>
    <row r="4" spans="1:81" ht="15.75" thickBot="1" x14ac:dyDescent="0.3">
      <c r="K4" s="75">
        <v>8</v>
      </c>
      <c r="L4" t="s">
        <v>177</v>
      </c>
      <c r="AG4" t="s">
        <v>167</v>
      </c>
      <c r="AN4" t="s">
        <v>167</v>
      </c>
      <c r="AU4" t="s">
        <v>167</v>
      </c>
      <c r="BB4" t="s">
        <v>167</v>
      </c>
      <c r="BI4" t="s">
        <v>167</v>
      </c>
      <c r="BZ4" t="s">
        <v>121</v>
      </c>
      <c r="CB4" s="26" t="s">
        <v>122</v>
      </c>
      <c r="CC4" s="27"/>
    </row>
    <row r="5" spans="1:81" x14ac:dyDescent="0.25">
      <c r="L5" s="86" t="s">
        <v>178</v>
      </c>
      <c r="M5" s="87"/>
      <c r="N5" s="87"/>
      <c r="O5" s="88"/>
      <c r="W5" s="26" t="s">
        <v>162</v>
      </c>
      <c r="AD5" s="26" t="s">
        <v>162</v>
      </c>
      <c r="BZ5" t="s">
        <v>123</v>
      </c>
      <c r="CB5" s="26" t="s">
        <v>124</v>
      </c>
      <c r="CC5" s="27"/>
    </row>
    <row r="6" spans="1:81" x14ac:dyDescent="0.25">
      <c r="A6" t="s">
        <v>170</v>
      </c>
      <c r="L6" s="24">
        <f ca="1">OFFSET(B$8,$K$4,0)</f>
        <v>2</v>
      </c>
      <c r="M6" s="24">
        <f t="shared" ref="M6:O6" ca="1" si="0">OFFSET(C$8,$K$4,0)</f>
        <v>1</v>
      </c>
      <c r="N6" s="24">
        <f t="shared" ca="1" si="0"/>
        <v>4</v>
      </c>
      <c r="O6" s="24">
        <f t="shared" ca="1" si="0"/>
        <v>3</v>
      </c>
      <c r="BY6" t="s">
        <v>125</v>
      </c>
      <c r="CB6" s="26" t="s">
        <v>126</v>
      </c>
    </row>
    <row r="7" spans="1:81" x14ac:dyDescent="0.25">
      <c r="B7" s="83" t="s">
        <v>171</v>
      </c>
      <c r="C7" s="84"/>
      <c r="D7" s="84"/>
      <c r="E7" s="85"/>
    </row>
    <row r="8" spans="1:81" s="1" customFormat="1" ht="15" customHeight="1" thickBot="1" x14ac:dyDescent="0.3">
      <c r="A8" s="64" t="s">
        <v>176</v>
      </c>
      <c r="B8" s="65" t="s">
        <v>172</v>
      </c>
      <c r="C8" s="65" t="s">
        <v>173</v>
      </c>
      <c r="D8" s="65" t="s">
        <v>174</v>
      </c>
      <c r="E8" s="65" t="s">
        <v>175</v>
      </c>
      <c r="G8" s="11" t="s">
        <v>2</v>
      </c>
      <c r="H8" s="11" t="s">
        <v>102</v>
      </c>
      <c r="I8" s="76" t="s">
        <v>153</v>
      </c>
      <c r="J8" s="77"/>
      <c r="K8" s="11" t="s">
        <v>103</v>
      </c>
      <c r="L8" s="11" t="s">
        <v>104</v>
      </c>
      <c r="M8" s="11" t="s">
        <v>105</v>
      </c>
      <c r="N8" s="11" t="s">
        <v>106</v>
      </c>
      <c r="O8" s="11" t="s">
        <v>17</v>
      </c>
      <c r="P8" s="11" t="s">
        <v>152</v>
      </c>
      <c r="Q8" s="23"/>
      <c r="R8" s="11" t="s">
        <v>2</v>
      </c>
      <c r="S8" s="11" t="s">
        <v>102</v>
      </c>
      <c r="T8" s="76" t="s">
        <v>161</v>
      </c>
      <c r="U8" s="78"/>
      <c r="V8" s="78"/>
      <c r="W8" s="77"/>
      <c r="X8" s="23"/>
      <c r="Y8" s="11" t="s">
        <v>2</v>
      </c>
      <c r="Z8" s="11" t="s">
        <v>102</v>
      </c>
      <c r="AA8" s="76" t="s">
        <v>161</v>
      </c>
      <c r="AB8" s="78"/>
      <c r="AC8" s="78"/>
      <c r="AD8" s="77"/>
      <c r="AE8" s="23"/>
      <c r="AF8" s="23"/>
      <c r="AG8" s="11" t="s">
        <v>2</v>
      </c>
      <c r="AH8" s="11" t="s">
        <v>102</v>
      </c>
      <c r="AI8" s="76" t="s">
        <v>161</v>
      </c>
      <c r="AJ8" s="78"/>
      <c r="AK8" s="78"/>
      <c r="AL8" s="77"/>
      <c r="AM8" s="23"/>
      <c r="AN8" s="11" t="s">
        <v>2</v>
      </c>
      <c r="AO8" s="11" t="s">
        <v>102</v>
      </c>
      <c r="AP8" s="76" t="s">
        <v>161</v>
      </c>
      <c r="AQ8" s="78"/>
      <c r="AR8" s="78"/>
      <c r="AS8" s="77"/>
      <c r="AT8" s="23"/>
      <c r="AU8" s="11" t="s">
        <v>2</v>
      </c>
      <c r="AV8" s="11" t="s">
        <v>102</v>
      </c>
      <c r="AW8" s="76" t="s">
        <v>161</v>
      </c>
      <c r="AX8" s="78"/>
      <c r="AY8" s="78"/>
      <c r="AZ8" s="77"/>
      <c r="BA8" s="23"/>
      <c r="BB8" s="11" t="s">
        <v>2</v>
      </c>
      <c r="BC8" s="11" t="s">
        <v>102</v>
      </c>
      <c r="BD8" s="76" t="s">
        <v>161</v>
      </c>
      <c r="BE8" s="78"/>
      <c r="BF8" s="78"/>
      <c r="BG8" s="77"/>
      <c r="BH8" s="23"/>
      <c r="BI8" s="11" t="s">
        <v>2</v>
      </c>
      <c r="BJ8" s="11" t="s">
        <v>102</v>
      </c>
      <c r="BK8" s="76" t="s">
        <v>161</v>
      </c>
      <c r="BL8" s="78"/>
      <c r="BM8" s="78"/>
      <c r="BN8" s="77"/>
      <c r="BO8" s="23"/>
      <c r="BP8" s="11" t="s">
        <v>2</v>
      </c>
      <c r="BQ8" s="11" t="s">
        <v>102</v>
      </c>
      <c r="BR8" s="76" t="s">
        <v>161</v>
      </c>
      <c r="BS8" s="78"/>
      <c r="BT8" s="78"/>
      <c r="BU8" s="77"/>
      <c r="BV8" s="23"/>
      <c r="BW8" s="23"/>
      <c r="BY8" s="22" t="s">
        <v>111</v>
      </c>
    </row>
    <row r="9" spans="1:81" s="1" customFormat="1" x14ac:dyDescent="0.25">
      <c r="A9" s="1">
        <v>1</v>
      </c>
      <c r="B9" s="66">
        <v>1</v>
      </c>
      <c r="C9" s="67">
        <v>2</v>
      </c>
      <c r="D9" s="67">
        <v>3</v>
      </c>
      <c r="E9" s="68">
        <v>4</v>
      </c>
      <c r="G9" s="23"/>
      <c r="H9" s="23"/>
      <c r="I9" s="23" t="s">
        <v>156</v>
      </c>
      <c r="J9" s="23" t="s">
        <v>156</v>
      </c>
      <c r="K9" s="11" t="s">
        <v>107</v>
      </c>
      <c r="L9" s="11" t="s">
        <v>107</v>
      </c>
      <c r="M9" s="11" t="s">
        <v>107</v>
      </c>
      <c r="N9" s="11" t="s">
        <v>108</v>
      </c>
      <c r="O9" s="11" t="s">
        <v>109</v>
      </c>
      <c r="P9" s="11" t="s">
        <v>156</v>
      </c>
      <c r="Q9" s="23"/>
      <c r="R9" s="23"/>
      <c r="S9" s="23"/>
      <c r="T9" s="23"/>
      <c r="U9" s="23"/>
      <c r="V9" s="23"/>
      <c r="W9" s="23"/>
      <c r="X9" s="23"/>
      <c r="Y9" s="23"/>
      <c r="Z9" s="23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  <c r="BA9" s="23"/>
      <c r="BB9" s="23"/>
      <c r="BC9" s="23"/>
      <c r="BD9" s="23"/>
      <c r="BE9" s="23"/>
      <c r="BF9" s="23"/>
      <c r="BG9" s="23"/>
      <c r="BH9" s="23"/>
      <c r="BI9" s="23"/>
      <c r="BJ9" s="23"/>
      <c r="BK9" s="23"/>
      <c r="BL9" s="23"/>
      <c r="BM9" s="23"/>
      <c r="BN9" s="23"/>
      <c r="BO9" s="23"/>
      <c r="BP9" s="23"/>
      <c r="BQ9" s="23"/>
      <c r="BR9" s="23"/>
      <c r="BS9" s="23"/>
      <c r="BT9" s="23"/>
      <c r="BU9" s="23"/>
      <c r="BV9" s="23"/>
      <c r="BW9" s="23"/>
      <c r="BY9" s="22"/>
    </row>
    <row r="10" spans="1:81" ht="15.75" thickBot="1" x14ac:dyDescent="0.3">
      <c r="A10">
        <v>2</v>
      </c>
      <c r="B10" s="69">
        <v>1</v>
      </c>
      <c r="C10" s="70">
        <v>2</v>
      </c>
      <c r="D10" s="70">
        <v>4</v>
      </c>
      <c r="E10" s="71">
        <v>3</v>
      </c>
      <c r="I10" s="24" t="s">
        <v>154</v>
      </c>
      <c r="J10" s="24" t="s">
        <v>155</v>
      </c>
      <c r="K10" s="17" t="s">
        <v>112</v>
      </c>
      <c r="L10" s="28" t="s">
        <v>113</v>
      </c>
      <c r="M10" s="28" t="s">
        <v>114</v>
      </c>
      <c r="N10" s="28" t="s">
        <v>115</v>
      </c>
      <c r="O10" s="28" t="s">
        <v>116</v>
      </c>
      <c r="P10" s="28" t="s">
        <v>151</v>
      </c>
      <c r="Q10" s="36"/>
      <c r="T10" s="25">
        <v>1</v>
      </c>
      <c r="U10" s="25">
        <v>2</v>
      </c>
      <c r="V10" s="25">
        <v>3</v>
      </c>
      <c r="W10" s="25">
        <v>4</v>
      </c>
      <c r="X10" s="36"/>
      <c r="AA10" s="25">
        <v>1</v>
      </c>
      <c r="AB10" s="25">
        <v>2</v>
      </c>
      <c r="AC10" s="25">
        <v>3</v>
      </c>
      <c r="AD10" s="25">
        <v>4</v>
      </c>
      <c r="AE10" s="36"/>
      <c r="AF10" s="36"/>
      <c r="AI10" s="25">
        <v>1</v>
      </c>
      <c r="AJ10" s="25">
        <v>2</v>
      </c>
      <c r="AK10" s="25">
        <v>3</v>
      </c>
      <c r="AL10" s="25">
        <v>4</v>
      </c>
      <c r="AM10" s="36"/>
      <c r="AP10" s="25">
        <v>1</v>
      </c>
      <c r="AQ10" s="25">
        <v>2</v>
      </c>
      <c r="AR10" s="25">
        <v>3</v>
      </c>
      <c r="AS10" s="25">
        <v>4</v>
      </c>
      <c r="AT10" s="36"/>
      <c r="AW10" s="25">
        <v>1</v>
      </c>
      <c r="AX10" s="25">
        <v>2</v>
      </c>
      <c r="AY10" s="25">
        <v>3</v>
      </c>
      <c r="AZ10" s="25">
        <v>4</v>
      </c>
      <c r="BA10" s="36"/>
      <c r="BD10" s="25">
        <v>1</v>
      </c>
      <c r="BE10" s="25">
        <v>2</v>
      </c>
      <c r="BF10" s="25">
        <v>3</v>
      </c>
      <c r="BG10" s="25">
        <v>4</v>
      </c>
      <c r="BH10" s="36"/>
      <c r="BK10" s="25">
        <v>1</v>
      </c>
      <c r="BL10" s="25">
        <v>2</v>
      </c>
      <c r="BM10" s="25">
        <v>3</v>
      </c>
      <c r="BN10" s="25">
        <v>4</v>
      </c>
      <c r="BO10" s="36"/>
      <c r="BR10" s="25">
        <v>1</v>
      </c>
      <c r="BS10" s="25">
        <v>2</v>
      </c>
      <c r="BT10" s="25">
        <v>3</v>
      </c>
      <c r="BU10" s="25">
        <v>4</v>
      </c>
      <c r="BV10" s="36"/>
      <c r="BW10" s="36"/>
      <c r="BY10" t="s">
        <v>127</v>
      </c>
    </row>
    <row r="11" spans="1:81" ht="15.75" thickBot="1" x14ac:dyDescent="0.3">
      <c r="A11" s="1">
        <v>3</v>
      </c>
      <c r="B11" s="69">
        <v>1</v>
      </c>
      <c r="C11" s="70">
        <v>3</v>
      </c>
      <c r="D11" s="70">
        <v>2</v>
      </c>
      <c r="E11" s="71">
        <v>4</v>
      </c>
      <c r="G11" s="12">
        <v>24</v>
      </c>
      <c r="H11" s="16">
        <v>2002</v>
      </c>
      <c r="I11" s="43">
        <v>-1956201.4500859925</v>
      </c>
      <c r="J11" s="43">
        <v>3739941.0803154707</v>
      </c>
      <c r="K11" s="29">
        <v>1523670.1312683504</v>
      </c>
      <c r="L11" s="19">
        <v>854871.14703622425</v>
      </c>
      <c r="M11" s="19">
        <v>663999</v>
      </c>
      <c r="N11" s="19">
        <v>7124.9668564346994</v>
      </c>
      <c r="O11" s="38">
        <v>3013.1797778016089</v>
      </c>
      <c r="P11" s="13">
        <f>TREND($K$11:$K$34,$L$11:$O$34,L11:O11)</f>
        <v>1621628.6645616177</v>
      </c>
      <c r="Q11" s="37"/>
      <c r="R11" s="12">
        <v>24</v>
      </c>
      <c r="S11" s="16">
        <v>2002</v>
      </c>
      <c r="T11" s="57">
        <f xml:space="preserve"> INDEX(  LINEST( $K11:$K$34, $L11:M$34,  ,1), 3, 1)</f>
        <v>0.99415695291069595</v>
      </c>
      <c r="U11" s="57">
        <f xml:space="preserve"> INDEX(  LINEST( $K11:$K$34, $L11:N$34,  ,1), 3, 1)</f>
        <v>0.9941595483168979</v>
      </c>
      <c r="V11" s="57">
        <f xml:space="preserve"> INDEX(  LINEST( $K11:$K$34, $L11:O$34,  ,1), 3, 1)</f>
        <v>0.99446868515043529</v>
      </c>
      <c r="W11" s="57">
        <f xml:space="preserve"> INDEX(  LINEST( $K11:$K$34, $L11:P$34,  ,1), 3, 1)</f>
        <v>0.99446868515043529</v>
      </c>
      <c r="X11" s="37"/>
      <c r="Y11" s="12">
        <v>24</v>
      </c>
      <c r="Z11" s="16">
        <v>2002</v>
      </c>
      <c r="AA11" s="13">
        <f>IF(AND(TREND($K11:$K$34,$L11:L$34,$L$39:L$39)&gt;=$I$39,TREND($K11:$K$34,$L11:L$34,$L$39:L$39)&lt;=$J$39),1,0 )</f>
        <v>1</v>
      </c>
      <c r="AB11" s="13">
        <f>IF(AND(TREND($K11:$K$34,$L11:M$34,$L$39:M$39)&gt;=$I$39,TREND($K11:$K$34,$L11:M$34,$L$39:M$39)&lt;=$J$39),1,0 )</f>
        <v>1</v>
      </c>
      <c r="AC11" s="13">
        <f>IF(AND(TREND($K11:$K$34,$L11:N$34,$L$39:N$39)&gt;=$I$39,TREND($K11:$K$34,$L11:N$34,$L$39:N$39)&lt;=$J$39),1,0 )</f>
        <v>1</v>
      </c>
      <c r="AD11" s="13">
        <f>IF(AND(TREND($K11:$K$34,$L11:O$34,$L$39:O$39)&gt;=$I$39,TREND($K11:$K$34,$L11:O$34,$L$39:O$39)&lt;=$J$39),1,0 )</f>
        <v>1</v>
      </c>
      <c r="AE11" s="37"/>
      <c r="AF11" s="37"/>
      <c r="AG11" s="12">
        <v>24</v>
      </c>
      <c r="AH11" s="16">
        <v>2002</v>
      </c>
      <c r="AI11" s="13">
        <f>IF(INDEX(  LINEST($K11:$K$34,$L11:L$34,  ,1), 1, $AL$3)&gt;0,1,0)</f>
        <v>1</v>
      </c>
      <c r="AJ11" s="13">
        <f>IF(INDEX(  LINEST($K11:$K$34,$L11:M$34,  ,1), 1, $AL$3)&gt;0,1,0)</f>
        <v>1</v>
      </c>
      <c r="AK11" s="13">
        <f>IF(INDEX(  LINEST($K11:$K$34,$L11:N$34,  ,1), 1, $AL$3)&gt;0,1,0)</f>
        <v>1</v>
      </c>
      <c r="AL11" s="13">
        <f>IF(   INDEX(LINEST($K11:$K$34,$L11:O$34,  ,1), 1, $AL$3)&gt;0,1,0)</f>
        <v>0</v>
      </c>
      <c r="AM11" s="37"/>
      <c r="AN11" s="12">
        <v>24</v>
      </c>
      <c r="AO11" s="16">
        <v>2002</v>
      </c>
      <c r="AP11" s="13">
        <f>IF(   INDEX(LINEST($K11:$K$34,$L11:L$34,  ,1), 1, $AS$3)&gt;0,1,0)</f>
        <v>1</v>
      </c>
      <c r="AQ11" s="13">
        <f>IF(   INDEX(LINEST($K11:$K$34,$L11:M$34,  ,1), 1, $AS$3)&gt;0,1,0)</f>
        <v>1</v>
      </c>
      <c r="AR11" s="13">
        <f>IF(   INDEX(LINEST($K11:$K$34,$L11:N$34,  ,1), 1, $AS$3)&gt;0,1,0)</f>
        <v>1</v>
      </c>
      <c r="AS11" s="13">
        <f>IF(   INDEX(LINEST($K11:$K$34,$L11:O$34,  ,1), 1, $AS$3)&gt;0,1,0)</f>
        <v>1</v>
      </c>
      <c r="AT11" s="37"/>
      <c r="AU11" s="12">
        <v>24</v>
      </c>
      <c r="AV11" s="16">
        <v>2002</v>
      </c>
      <c r="AW11" s="62">
        <v>1</v>
      </c>
      <c r="AX11" s="13">
        <f>IF(   INDEX(LINEST($K11:$K$34,$L11:M$34,  ,1), 1, $AZ$3)&gt;0,1,0)</f>
        <v>1</v>
      </c>
      <c r="AY11" s="13">
        <f>IF(   INDEX(LINEST($K11:$K$34,$L11:N$34,  ,1), 1, $AZ$3)&gt;0,1,0)</f>
        <v>1</v>
      </c>
      <c r="AZ11" s="13">
        <f>IF(   INDEX(LINEST($K11:$K$34,$L11:O$34,  ,1), 1, $AZ$3)&gt;0,1,0)</f>
        <v>1</v>
      </c>
      <c r="BA11" s="37"/>
      <c r="BB11" s="12">
        <v>24</v>
      </c>
      <c r="BC11" s="16">
        <v>2002</v>
      </c>
      <c r="BD11" s="62">
        <v>1</v>
      </c>
      <c r="BE11" s="62">
        <v>1</v>
      </c>
      <c r="BF11" s="13">
        <f>IF(   INDEX(LINEST($K11:$K$34,$L11:N$34,  ,1), 1, $BG$3)&gt;0,1,0)</f>
        <v>1</v>
      </c>
      <c r="BG11" s="13">
        <f>IF(   INDEX(LINEST($K11:$K$34,$L11:O$34,  ,1), 1, $BG$3)&gt;0,1,0)</f>
        <v>1</v>
      </c>
      <c r="BH11" s="37"/>
      <c r="BI11" s="12">
        <v>24</v>
      </c>
      <c r="BJ11" s="16">
        <v>2002</v>
      </c>
      <c r="BK11" s="62">
        <v>1</v>
      </c>
      <c r="BL11" s="62">
        <v>1</v>
      </c>
      <c r="BM11" s="62">
        <v>1</v>
      </c>
      <c r="BN11" s="13">
        <f>IF(   INDEX(LINEST($K11:$K$34,$L11:O$34,  ,1), 1, $BN$3)&gt;0,1,0)</f>
        <v>1</v>
      </c>
      <c r="BO11" s="37"/>
      <c r="BP11" s="12">
        <v>24</v>
      </c>
      <c r="BQ11" s="16">
        <v>2002</v>
      </c>
      <c r="BR11" s="63">
        <f t="shared" ref="BR11:BU26" si="1">PRODUCT(T11,AA11,AI11,AP11,AW11,BD11,BK11)</f>
        <v>0.99415695291069595</v>
      </c>
      <c r="BS11" s="63">
        <f t="shared" si="1"/>
        <v>0.9941595483168979</v>
      </c>
      <c r="BT11" s="63">
        <f t="shared" si="1"/>
        <v>0.99446868515043529</v>
      </c>
      <c r="BU11" s="63">
        <f>PRODUCT(W11,AD11,AL11,AS11,AZ11,BG11,BN11)</f>
        <v>0</v>
      </c>
      <c r="BV11" s="37"/>
      <c r="BW11" s="37"/>
    </row>
    <row r="12" spans="1:81" x14ac:dyDescent="0.25">
      <c r="A12">
        <v>4</v>
      </c>
      <c r="B12" s="69">
        <v>1</v>
      </c>
      <c r="C12" s="70">
        <v>3</v>
      </c>
      <c r="D12" s="70">
        <v>4</v>
      </c>
      <c r="E12" s="71">
        <v>2</v>
      </c>
      <c r="G12" s="12">
        <v>23</v>
      </c>
      <c r="H12" s="16">
        <v>2003</v>
      </c>
      <c r="I12" s="43">
        <v>-1286877.1868016412</v>
      </c>
      <c r="J12" s="43">
        <v>4213046.8077561511</v>
      </c>
      <c r="K12" s="30">
        <v>1899714.2822209885</v>
      </c>
      <c r="L12" s="13">
        <v>1139219.2493035407</v>
      </c>
      <c r="M12" s="13">
        <v>884859</v>
      </c>
      <c r="N12" s="13">
        <v>9472.4628590143511</v>
      </c>
      <c r="O12" s="39">
        <v>3063.7503642895449</v>
      </c>
      <c r="P12" s="13">
        <f t="shared" ref="P12:P39" si="2">TREND($K$11:$K$34,$L$11:$O$34,L12:O12)</f>
        <v>2013016.1992909929</v>
      </c>
      <c r="Q12" s="37"/>
      <c r="R12" s="12">
        <v>23</v>
      </c>
      <c r="S12" s="16">
        <v>2003</v>
      </c>
      <c r="T12" s="57">
        <f xml:space="preserve"> INDEX(  LINEST( $K12:$K$34, $L12:M$34,  ,1), 3, 1)</f>
        <v>0.99379787217865456</v>
      </c>
      <c r="U12" s="57">
        <f xml:space="preserve"> INDEX(  LINEST( $K12:$K$34, $L12:N$34,  ,1), 3, 1)</f>
        <v>0.99379852746158992</v>
      </c>
      <c r="V12" s="57">
        <f xml:space="preserve"> INDEX(  LINEST( $K12:$K$34, $L12:O$34,  ,1), 3, 1)</f>
        <v>0.99411955701565546</v>
      </c>
      <c r="W12" s="57">
        <f xml:space="preserve"> INDEX(  LINEST( $K12:$K$34, $L12:P$34,  ,1), 3, 1)</f>
        <v>0.99411955701565546</v>
      </c>
      <c r="X12" s="37"/>
      <c r="Y12" s="12">
        <v>23</v>
      </c>
      <c r="Z12" s="16">
        <v>2003</v>
      </c>
      <c r="AA12" s="13">
        <f>IF(AND(TREND($K12:$K$34,$L12:L$34,$L$39:L$39)&gt;=$I$39,TREND($K12:$K$34,$L12:L$34,$L$39:L$39)&lt;=$J$39),1,0 )</f>
        <v>1</v>
      </c>
      <c r="AB12" s="13">
        <f>IF(AND(TREND($K12:$K$34,$L12:M$34,$L$39:M$39)&gt;=$I$39,TREND($K12:$K$34,$L12:M$34,$L$39:M$39)&lt;=$J$39),1,0 )</f>
        <v>1</v>
      </c>
      <c r="AC12" s="13">
        <f>IF(AND(TREND($K12:$K$34,$L12:N$34,$L$39:N$39)&gt;=$I$39,TREND($K12:$K$34,$L12:N$34,$L$39:N$39)&lt;=$J$39),1,0 )</f>
        <v>1</v>
      </c>
      <c r="AD12" s="13">
        <f>IF(AND(TREND($K12:$K$34,$L12:O$34,$L$39:O$39)&gt;=$I$39,TREND($K12:$K$34,$L12:O$34,$L$39:O$39)&lt;=$J$39),1,0 )</f>
        <v>1</v>
      </c>
      <c r="AE12" s="37"/>
      <c r="AF12" s="37"/>
      <c r="AG12" s="12">
        <v>23</v>
      </c>
      <c r="AH12" s="16">
        <v>2003</v>
      </c>
      <c r="AI12" s="13">
        <f>IF(INDEX(  LINEST($K12:$K$34,$L12:L$34,  ,1), 1, $AL$3)&gt;0,1,0)</f>
        <v>1</v>
      </c>
      <c r="AJ12" s="13">
        <f>IF(INDEX(  LINEST($K12:$K$34,$L12:M$34,  ,1), 1, $AL$3)&gt;0,1,0)</f>
        <v>1</v>
      </c>
      <c r="AK12" s="13">
        <f>IF(INDEX(  LINEST($K12:$K$34,$L12:N$34,  ,1), 1, $AL$3)&gt;0,1,0)</f>
        <v>1</v>
      </c>
      <c r="AL12" s="13">
        <f>IF(INDEX(  LINEST($K12:$K$34,$L12:O$34,  ,1), 1, $AL$3)&gt;0,1,0)</f>
        <v>0</v>
      </c>
      <c r="AM12" s="37"/>
      <c r="AN12" s="12">
        <v>23</v>
      </c>
      <c r="AO12" s="16">
        <v>2003</v>
      </c>
      <c r="AP12" s="13">
        <f>IF(   INDEX(LINEST($K12:$K$34,$L12:L$34,  ,1), 1, $AS$3)&gt;0,1,0)</f>
        <v>1</v>
      </c>
      <c r="AQ12" s="13">
        <f>IF(   INDEX(LINEST($K12:$K$34,$L12:M$34,  ,1), 1, $AS$3)&gt;0,1,0)</f>
        <v>1</v>
      </c>
      <c r="AR12" s="13">
        <f>IF(   INDEX(LINEST($K12:$K$34,$L12:N$34,  ,1), 1, $AS$3)&gt;0,1,0)</f>
        <v>1</v>
      </c>
      <c r="AS12" s="13">
        <f>IF(   INDEX(LINEST($K12:$K$34,$L12:O$34,  ,1), 1, $AS$3)&gt;0,1,0)</f>
        <v>1</v>
      </c>
      <c r="AT12" s="37"/>
      <c r="AU12" s="12">
        <v>23</v>
      </c>
      <c r="AV12" s="16">
        <v>2003</v>
      </c>
      <c r="AW12" s="62">
        <v>1</v>
      </c>
      <c r="AX12" s="13">
        <f>IF(   INDEX(LINEST($K12:$K$34,$L12:M$34,  ,1), 1, $AZ$3)&gt;0,1,0)</f>
        <v>1</v>
      </c>
      <c r="AY12" s="13">
        <f>IF(   INDEX(LINEST($K12:$K$34,$L12:N$34,  ,1), 1, $AZ$3)&gt;0,1,0)</f>
        <v>1</v>
      </c>
      <c r="AZ12" s="13">
        <f>IF(   INDEX(LINEST($K12:$K$34,$L12:O$34,  ,1), 1, $AZ$3)&gt;0,1,0)</f>
        <v>1</v>
      </c>
      <c r="BA12" s="37"/>
      <c r="BB12" s="12">
        <v>23</v>
      </c>
      <c r="BC12" s="16">
        <v>2003</v>
      </c>
      <c r="BD12" s="62">
        <v>1</v>
      </c>
      <c r="BE12" s="62">
        <v>1</v>
      </c>
      <c r="BF12" s="13">
        <f>IF(   INDEX(LINEST($K12:$K$34,$L12:N$34,  ,1), 1, $BG$3)&gt;0,1,0)</f>
        <v>1</v>
      </c>
      <c r="BG12" s="13">
        <f>IF(   INDEX(LINEST($K12:$K$34,$L12:O$34,  ,1), 1, $BG$3)&gt;0,1,0)</f>
        <v>1</v>
      </c>
      <c r="BH12" s="37"/>
      <c r="BI12" s="12">
        <v>23</v>
      </c>
      <c r="BJ12" s="16">
        <v>2003</v>
      </c>
      <c r="BK12" s="62">
        <v>1</v>
      </c>
      <c r="BL12" s="62">
        <v>1</v>
      </c>
      <c r="BM12" s="62">
        <v>1</v>
      </c>
      <c r="BN12" s="13">
        <f>IF(   INDEX(LINEST($K12:$K$34,$L12:O$34,  ,1), 1, $BN$3)&gt;0,1,0)</f>
        <v>1</v>
      </c>
      <c r="BO12" s="37"/>
      <c r="BP12" s="12">
        <v>23</v>
      </c>
      <c r="BQ12" s="16">
        <v>2003</v>
      </c>
      <c r="BR12" s="63">
        <f t="shared" si="1"/>
        <v>0.99379787217865456</v>
      </c>
      <c r="BS12" s="63">
        <f t="shared" si="1"/>
        <v>0.99379852746158992</v>
      </c>
      <c r="BT12" s="63">
        <f t="shared" si="1"/>
        <v>0.99411955701565546</v>
      </c>
      <c r="BU12" s="63">
        <f t="shared" si="1"/>
        <v>0</v>
      </c>
      <c r="BV12" s="37"/>
      <c r="BW12" s="37"/>
      <c r="BY12" s="35" t="s">
        <v>128</v>
      </c>
      <c r="BZ12" s="35"/>
    </row>
    <row r="13" spans="1:81" x14ac:dyDescent="0.25">
      <c r="A13" s="1">
        <v>5</v>
      </c>
      <c r="B13" s="69">
        <v>1</v>
      </c>
      <c r="C13" s="70">
        <v>4</v>
      </c>
      <c r="D13" s="70">
        <v>2</v>
      </c>
      <c r="E13" s="71">
        <v>3</v>
      </c>
      <c r="G13" s="12">
        <v>22</v>
      </c>
      <c r="H13" s="16">
        <v>2004</v>
      </c>
      <c r="I13" s="43">
        <v>-580604.81776423042</v>
      </c>
      <c r="J13" s="43">
        <v>4718163.99984763</v>
      </c>
      <c r="K13" s="30">
        <v>2271976.8034374709</v>
      </c>
      <c r="L13" s="13">
        <v>1403738.508618192</v>
      </c>
      <c r="M13" s="13">
        <v>1090317</v>
      </c>
      <c r="N13" s="13">
        <v>10821.718177877687</v>
      </c>
      <c r="O13" s="39">
        <v>3114.3209507774804</v>
      </c>
      <c r="P13" s="13">
        <f t="shared" si="2"/>
        <v>2325038.8548217583</v>
      </c>
      <c r="Q13" s="37"/>
      <c r="R13" s="12">
        <v>22</v>
      </c>
      <c r="S13" s="16">
        <v>2004</v>
      </c>
      <c r="T13" s="57">
        <f xml:space="preserve"> INDEX(  LINEST( $K13:$K$34, $L13:M$34,  ,1), 3, 1)</f>
        <v>0.99339107976646968</v>
      </c>
      <c r="U13" s="57">
        <f xml:space="preserve"> INDEX(  LINEST( $K13:$K$34, $L13:N$34,  ,1), 3, 1)</f>
        <v>0.99339114184287503</v>
      </c>
      <c r="V13" s="57">
        <f xml:space="preserve"> INDEX(  LINEST( $K13:$K$34, $L13:O$34,  ,1), 3, 1)</f>
        <v>0.99372331102617129</v>
      </c>
      <c r="W13" s="57">
        <f xml:space="preserve"> INDEX(  LINEST( $K13:$K$34, $L13:P$34,  ,1), 3, 1)</f>
        <v>0.99372331102617129</v>
      </c>
      <c r="X13" s="37"/>
      <c r="Y13" s="12">
        <v>22</v>
      </c>
      <c r="Z13" s="16">
        <v>2004</v>
      </c>
      <c r="AA13" s="13">
        <f>IF(AND(TREND($K13:$K$34,$L13:L$34,$L$39:L$39)&gt;=$I$39,TREND($K13:$K$34,$L13:L$34,$L$39:L$39)&lt;=$J$39),1,0 )</f>
        <v>1</v>
      </c>
      <c r="AB13" s="13">
        <f>IF(AND(TREND($K13:$K$34,$L13:M$34,$L$39:M$39)&gt;=$I$39,TREND($K13:$K$34,$L13:M$34,$L$39:M$39)&lt;=$J$39),1,0 )</f>
        <v>1</v>
      </c>
      <c r="AC13" s="13">
        <f>IF(AND(TREND($K13:$K$34,$L13:N$34,$L$39:N$39)&gt;=$I$39,TREND($K13:$K$34,$L13:N$34,$L$39:N$39)&lt;=$J$39),1,0 )</f>
        <v>1</v>
      </c>
      <c r="AD13" s="13">
        <f>IF(AND(TREND($K13:$K$34,$L13:O$34,$L$39:O$39)&gt;=$I$39,TREND($K13:$K$34,$L13:O$34,$L$39:O$39)&lt;=$J$39),1,0 )</f>
        <v>1</v>
      </c>
      <c r="AE13" s="37"/>
      <c r="AF13" s="37"/>
      <c r="AG13" s="12">
        <v>22</v>
      </c>
      <c r="AH13" s="16">
        <v>2004</v>
      </c>
      <c r="AI13" s="13">
        <f>IF(INDEX(  LINEST($K13:$K$34,$L13:L$34,  ,1), 1, $AL$3)&gt;0,1,0)</f>
        <v>1</v>
      </c>
      <c r="AJ13" s="13">
        <f>IF(INDEX(  LINEST($K13:$K$34,$L13:M$34,  ,1), 1, $AL$3)&gt;0,1,0)</f>
        <v>1</v>
      </c>
      <c r="AK13" s="13">
        <f>IF(INDEX(  LINEST($K13:$K$34,$L13:N$34,  ,1), 1, $AL$3)&gt;0,1,0)</f>
        <v>0</v>
      </c>
      <c r="AL13" s="13">
        <f>IF(INDEX(  LINEST($K13:$K$34,$L13:O$34,  ,1), 1, $AL$3)&gt;0,1,0)</f>
        <v>0</v>
      </c>
      <c r="AM13" s="37"/>
      <c r="AN13" s="12">
        <v>22</v>
      </c>
      <c r="AO13" s="16">
        <v>2004</v>
      </c>
      <c r="AP13" s="13">
        <f>IF(   INDEX(LINEST($K13:$K$34,$L13:L$34,  ,1), 1, $AS$3)&gt;0,1,0)</f>
        <v>1</v>
      </c>
      <c r="AQ13" s="13">
        <f>IF(   INDEX(LINEST($K13:$K$34,$L13:M$34,  ,1), 1, $AS$3)&gt;0,1,0)</f>
        <v>1</v>
      </c>
      <c r="AR13" s="13">
        <f>IF(   INDEX(LINEST($K13:$K$34,$L13:N$34,  ,1), 1, $AS$3)&gt;0,1,0)</f>
        <v>1</v>
      </c>
      <c r="AS13" s="13">
        <f>IF(   INDEX(LINEST($K13:$K$34,$L13:O$34,  ,1), 1, $AS$3)&gt;0,1,0)</f>
        <v>1</v>
      </c>
      <c r="AT13" s="37"/>
      <c r="AU13" s="12">
        <v>22</v>
      </c>
      <c r="AV13" s="16">
        <v>2004</v>
      </c>
      <c r="AW13" s="62">
        <v>1</v>
      </c>
      <c r="AX13" s="13">
        <f>IF(   INDEX(LINEST($K13:$K$34,$L13:M$34,  ,1), 1, $AZ$3)&gt;0,1,0)</f>
        <v>1</v>
      </c>
      <c r="AY13" s="13">
        <f>IF(   INDEX(LINEST($K13:$K$34,$L13:N$34,  ,1), 1, $AZ$3)&gt;0,1,0)</f>
        <v>1</v>
      </c>
      <c r="AZ13" s="13">
        <f>IF(   INDEX(LINEST($K13:$K$34,$L13:O$34,  ,1), 1, $AZ$3)&gt;0,1,0)</f>
        <v>1</v>
      </c>
      <c r="BA13" s="37"/>
      <c r="BB13" s="12">
        <v>22</v>
      </c>
      <c r="BC13" s="16">
        <v>2004</v>
      </c>
      <c r="BD13" s="62">
        <v>1</v>
      </c>
      <c r="BE13" s="62">
        <v>1</v>
      </c>
      <c r="BF13" s="13">
        <f>IF(   INDEX(LINEST($K13:$K$34,$L13:N$34,  ,1), 1, $BG$3)&gt;0,1,0)</f>
        <v>1</v>
      </c>
      <c r="BG13" s="13">
        <f>IF(   INDEX(LINEST($K13:$K$34,$L13:O$34,  ,1), 1, $BG$3)&gt;0,1,0)</f>
        <v>1</v>
      </c>
      <c r="BH13" s="37"/>
      <c r="BI13" s="12">
        <v>22</v>
      </c>
      <c r="BJ13" s="16">
        <v>2004</v>
      </c>
      <c r="BK13" s="62">
        <v>1</v>
      </c>
      <c r="BL13" s="62">
        <v>1</v>
      </c>
      <c r="BM13" s="62">
        <v>1</v>
      </c>
      <c r="BN13" s="13">
        <f>IF(   INDEX(LINEST($K13:$K$34,$L13:O$34,  ,1), 1, $BN$3)&gt;0,1,0)</f>
        <v>1</v>
      </c>
      <c r="BO13" s="37"/>
      <c r="BP13" s="12">
        <v>22</v>
      </c>
      <c r="BQ13" s="16">
        <v>2004</v>
      </c>
      <c r="BR13" s="63">
        <f t="shared" si="1"/>
        <v>0.99339107976646968</v>
      </c>
      <c r="BS13" s="63">
        <f t="shared" si="1"/>
        <v>0.99339114184287503</v>
      </c>
      <c r="BT13" s="63">
        <f t="shared" si="1"/>
        <v>0</v>
      </c>
      <c r="BU13" s="63">
        <f t="shared" si="1"/>
        <v>0</v>
      </c>
      <c r="BV13" s="37"/>
      <c r="BW13" s="37"/>
      <c r="BY13" s="32" t="s">
        <v>129</v>
      </c>
      <c r="BZ13" s="32">
        <v>0.99723050753094955</v>
      </c>
    </row>
    <row r="14" spans="1:81" ht="15.75" thickBot="1" x14ac:dyDescent="0.3">
      <c r="A14">
        <v>6</v>
      </c>
      <c r="B14" s="72">
        <v>1</v>
      </c>
      <c r="C14" s="73">
        <v>4</v>
      </c>
      <c r="D14" s="73">
        <v>3</v>
      </c>
      <c r="E14" s="74">
        <v>2</v>
      </c>
      <c r="G14" s="12">
        <v>21</v>
      </c>
      <c r="H14" s="16">
        <v>2005</v>
      </c>
      <c r="I14" s="43">
        <v>162595.71389143006</v>
      </c>
      <c r="J14" s="43">
        <v>5258485.370482346</v>
      </c>
      <c r="K14" s="30">
        <v>2745199.6299384595</v>
      </c>
      <c r="L14" s="13">
        <v>1677617.7878271635</v>
      </c>
      <c r="M14" s="13">
        <v>1303046</v>
      </c>
      <c r="N14" s="13">
        <v>15014.027631766721</v>
      </c>
      <c r="O14" s="39">
        <v>3164.8915372654155</v>
      </c>
      <c r="P14" s="13">
        <f t="shared" si="2"/>
        <v>2813972.2413556622</v>
      </c>
      <c r="Q14" s="37"/>
      <c r="R14" s="12">
        <v>21</v>
      </c>
      <c r="S14" s="16">
        <v>2005</v>
      </c>
      <c r="T14" s="57">
        <f xml:space="preserve"> INDEX(  LINEST( $K14:$K$34, $L14:M$34,  ,1), 3, 1)</f>
        <v>0.99291687523765426</v>
      </c>
      <c r="U14" s="57">
        <f xml:space="preserve"> INDEX(  LINEST( $K14:$K$34, $L14:N$34,  ,1), 3, 1)</f>
        <v>0.99291992303882237</v>
      </c>
      <c r="V14" s="57">
        <f xml:space="preserve"> INDEX(  LINEST( $K14:$K$34, $L14:O$34,  ,1), 3, 1)</f>
        <v>0.99325259737065974</v>
      </c>
      <c r="W14" s="57">
        <f xml:space="preserve"> INDEX(  LINEST( $K14:$K$34, $L14:P$34,  ,1), 3, 1)</f>
        <v>0.99325259737065974</v>
      </c>
      <c r="X14" s="37"/>
      <c r="Y14" s="12">
        <v>21</v>
      </c>
      <c r="Z14" s="16">
        <v>2005</v>
      </c>
      <c r="AA14" s="13">
        <f>IF(AND(TREND($K14:$K$34,$L14:L$34,$L$39:L$39)&gt;=$I$39,TREND($K14:$K$34,$L14:L$34,$L$39:L$39)&lt;=$J$39),1,0 )</f>
        <v>1</v>
      </c>
      <c r="AB14" s="13">
        <f>IF(AND(TREND($K14:$K$34,$L14:M$34,$L$39:M$39)&gt;=$I$39,TREND($K14:$K$34,$L14:M$34,$L$39:M$39)&lt;=$J$39),1,0 )</f>
        <v>1</v>
      </c>
      <c r="AC14" s="13">
        <f>IF(AND(TREND($K14:$K$34,$L14:N$34,$L$39:N$39)&gt;=$I$39,TREND($K14:$K$34,$L14:N$34,$L$39:N$39)&lt;=$J$39),1,0 )</f>
        <v>1</v>
      </c>
      <c r="AD14" s="13">
        <f>IF(AND(TREND($K14:$K$34,$L14:O$34,$L$39:O$39)&gt;=$I$39,TREND($K14:$K$34,$L14:O$34,$L$39:O$39)&lt;=$J$39),1,0 )</f>
        <v>1</v>
      </c>
      <c r="AE14" s="37"/>
      <c r="AF14" s="37"/>
      <c r="AG14" s="12">
        <v>21</v>
      </c>
      <c r="AH14" s="16">
        <v>2005</v>
      </c>
      <c r="AI14" s="13">
        <f>IF(INDEX(  LINEST($K14:$K$34,$L14:L$34,  ,1), 1, $AL$3)&gt;0,1,0)</f>
        <v>1</v>
      </c>
      <c r="AJ14" s="13">
        <f>IF(INDEX(  LINEST($K14:$K$34,$L14:M$34,  ,1), 1, $AL$3)&gt;0,1,0)</f>
        <v>1</v>
      </c>
      <c r="AK14" s="13">
        <f>IF(INDEX(  LINEST($K14:$K$34,$L14:N$34,  ,1), 1, $AL$3)&gt;0,1,0)</f>
        <v>0</v>
      </c>
      <c r="AL14" s="13">
        <f>IF(INDEX(  LINEST($K14:$K$34,$L14:O$34,  ,1), 1, $AL$3)&gt;0,1,0)</f>
        <v>0</v>
      </c>
      <c r="AM14" s="37"/>
      <c r="AN14" s="12">
        <v>21</v>
      </c>
      <c r="AO14" s="16">
        <v>2005</v>
      </c>
      <c r="AP14" s="13">
        <f>IF(   INDEX(LINEST($K14:$K$34,$L14:L$34,  ,1), 1, $AS$3)&gt;0,1,0)</f>
        <v>1</v>
      </c>
      <c r="AQ14" s="13">
        <f>IF(   INDEX(LINEST($K14:$K$34,$L14:M$34,  ,1), 1, $AS$3)&gt;0,1,0)</f>
        <v>1</v>
      </c>
      <c r="AR14" s="13">
        <f>IF(   INDEX(LINEST($K14:$K$34,$L14:N$34,  ,1), 1, $AS$3)&gt;0,1,0)</f>
        <v>1</v>
      </c>
      <c r="AS14" s="13">
        <f>IF(   INDEX(LINEST($K14:$K$34,$L14:O$34,  ,1), 1, $AS$3)&gt;0,1,0)</f>
        <v>1</v>
      </c>
      <c r="AT14" s="37"/>
      <c r="AU14" s="12">
        <v>21</v>
      </c>
      <c r="AV14" s="16">
        <v>2005</v>
      </c>
      <c r="AW14" s="62">
        <v>1</v>
      </c>
      <c r="AX14" s="13">
        <f>IF(   INDEX(LINEST($K14:$K$34,$L14:M$34,  ,1), 1, $AZ$3)&gt;0,1,0)</f>
        <v>1</v>
      </c>
      <c r="AY14" s="13">
        <f>IF(   INDEX(LINEST($K14:$K$34,$L14:N$34,  ,1), 1, $AZ$3)&gt;0,1,0)</f>
        <v>1</v>
      </c>
      <c r="AZ14" s="13">
        <f>IF(   INDEX(LINEST($K14:$K$34,$L14:O$34,  ,1), 1, $AZ$3)&gt;0,1,0)</f>
        <v>1</v>
      </c>
      <c r="BA14" s="37"/>
      <c r="BB14" s="12">
        <v>21</v>
      </c>
      <c r="BC14" s="16">
        <v>2005</v>
      </c>
      <c r="BD14" s="62">
        <v>1</v>
      </c>
      <c r="BE14" s="62">
        <v>1</v>
      </c>
      <c r="BF14" s="13">
        <f>IF(   INDEX(LINEST($K14:$K$34,$L14:N$34,  ,1), 1, $BG$3)&gt;0,1,0)</f>
        <v>1</v>
      </c>
      <c r="BG14" s="13">
        <f>IF(   INDEX(LINEST($K14:$K$34,$L14:O$34,  ,1), 1, $BG$3)&gt;0,1,0)</f>
        <v>1</v>
      </c>
      <c r="BH14" s="37"/>
      <c r="BI14" s="12">
        <v>21</v>
      </c>
      <c r="BJ14" s="16">
        <v>2005</v>
      </c>
      <c r="BK14" s="62">
        <v>1</v>
      </c>
      <c r="BL14" s="62">
        <v>1</v>
      </c>
      <c r="BM14" s="62">
        <v>1</v>
      </c>
      <c r="BN14" s="13">
        <f>IF(   INDEX(LINEST($K14:$K$34,$L14:O$34,  ,1), 1, $BN$3)&gt;0,1,0)</f>
        <v>1</v>
      </c>
      <c r="BO14" s="37"/>
      <c r="BP14" s="12">
        <v>21</v>
      </c>
      <c r="BQ14" s="16">
        <v>2005</v>
      </c>
      <c r="BR14" s="63">
        <f t="shared" si="1"/>
        <v>0.99291687523765426</v>
      </c>
      <c r="BS14" s="63">
        <f t="shared" si="1"/>
        <v>0.99291992303882237</v>
      </c>
      <c r="BT14" s="63">
        <f t="shared" si="1"/>
        <v>0</v>
      </c>
      <c r="BU14" s="63">
        <f t="shared" si="1"/>
        <v>0</v>
      </c>
      <c r="BV14" s="37"/>
      <c r="BW14" s="37"/>
      <c r="BY14" s="32" t="s">
        <v>130</v>
      </c>
      <c r="BZ14" s="90">
        <v>0.99446868515043529</v>
      </c>
    </row>
    <row r="15" spans="1:81" x14ac:dyDescent="0.25">
      <c r="A15" s="1">
        <v>7</v>
      </c>
      <c r="B15" s="66">
        <f>B9+1</f>
        <v>2</v>
      </c>
      <c r="C15" s="67">
        <v>1</v>
      </c>
      <c r="D15" s="67">
        <v>3</v>
      </c>
      <c r="E15" s="68">
        <v>4</v>
      </c>
      <c r="G15" s="12">
        <v>20</v>
      </c>
      <c r="H15" s="16">
        <v>2006</v>
      </c>
      <c r="I15" s="43">
        <v>942176.77224868082</v>
      </c>
      <c r="J15" s="43">
        <v>5837861.6182303559</v>
      </c>
      <c r="K15" s="30">
        <v>3476075.5445336094</v>
      </c>
      <c r="L15" s="13">
        <v>2080056.4881224297</v>
      </c>
      <c r="M15" s="13">
        <v>1615629</v>
      </c>
      <c r="N15" s="13">
        <v>18464.986503774206</v>
      </c>
      <c r="O15" s="39">
        <v>3262.6488048257374</v>
      </c>
      <c r="P15" s="13">
        <f t="shared" si="2"/>
        <v>3353135.6454100725</v>
      </c>
      <c r="Q15" s="37"/>
      <c r="R15" s="12">
        <v>20</v>
      </c>
      <c r="S15" s="16">
        <v>2006</v>
      </c>
      <c r="T15" s="57">
        <f xml:space="preserve"> INDEX(  LINEST( $K15:$K$34, $L15:M$34,  ,1), 3, 1)</f>
        <v>0.99234219489884712</v>
      </c>
      <c r="U15" s="57">
        <f xml:space="preserve"> INDEX(  LINEST( $K15:$K$34, $L15:N$34,  ,1), 3, 1)</f>
        <v>0.99234840398888069</v>
      </c>
      <c r="V15" s="57">
        <f xml:space="preserve"> INDEX(  LINEST( $K15:$K$34, $L15:O$34,  ,1), 3, 1)</f>
        <v>0.99270800052976715</v>
      </c>
      <c r="W15" s="57">
        <f xml:space="preserve"> INDEX(  LINEST( $K15:$K$34, $L15:P$34,  ,1), 3, 1)</f>
        <v>0.99270800052976715</v>
      </c>
      <c r="X15" s="37"/>
      <c r="Y15" s="12">
        <v>20</v>
      </c>
      <c r="Z15" s="16">
        <v>2006</v>
      </c>
      <c r="AA15" s="13">
        <f>IF(AND(TREND($K15:$K$34,$L15:L$34,$L$39:L$39)&gt;=$I$39,TREND($K15:$K$34,$L15:L$34,$L$39:L$39)&lt;=$J$39),1,0 )</f>
        <v>1</v>
      </c>
      <c r="AB15" s="13">
        <f>IF(AND(TREND($K15:$K$34,$L15:M$34,$L$39:M$39)&gt;=$I$39,TREND($K15:$K$34,$L15:M$34,$L$39:M$39)&lt;=$J$39),1,0 )</f>
        <v>1</v>
      </c>
      <c r="AC15" s="13">
        <f>IF(AND(TREND($K15:$K$34,$L15:N$34,$L$39:N$39)&gt;=$I$39,TREND($K15:$K$34,$L15:N$34,$L$39:N$39)&lt;=$J$39),1,0 )</f>
        <v>1</v>
      </c>
      <c r="AD15" s="13">
        <f>IF(AND(TREND($K15:$K$34,$L15:O$34,$L$39:O$39)&gt;=$I$39,TREND($K15:$K$34,$L15:O$34,$L$39:O$39)&lt;=$J$39),1,0 )</f>
        <v>1</v>
      </c>
      <c r="AE15" s="37"/>
      <c r="AF15" s="37"/>
      <c r="AG15" s="12">
        <v>20</v>
      </c>
      <c r="AH15" s="16">
        <v>2006</v>
      </c>
      <c r="AI15" s="13">
        <f>IF(INDEX(  LINEST($K15:$K$34,$L15:L$34,  ,1), 1, $AL$3)&gt;0,1,0)</f>
        <v>1</v>
      </c>
      <c r="AJ15" s="13">
        <f>IF(INDEX(  LINEST($K15:$K$34,$L15:M$34,  ,1), 1, $AL$3)&gt;0,1,0)</f>
        <v>1</v>
      </c>
      <c r="AK15" s="13">
        <f>IF(INDEX(  LINEST($K15:$K$34,$L15:N$34,  ,1), 1, $AL$3)&gt;0,1,0)</f>
        <v>0</v>
      </c>
      <c r="AL15" s="13">
        <f>IF(INDEX(  LINEST($K15:$K$34,$L15:O$34,  ,1), 1, $AL$3)&gt;0,1,0)</f>
        <v>0</v>
      </c>
      <c r="AM15" s="37"/>
      <c r="AN15" s="12">
        <v>20</v>
      </c>
      <c r="AO15" s="16">
        <v>2006</v>
      </c>
      <c r="AP15" s="13">
        <f>IF(   INDEX(LINEST($K15:$K$34,$L15:L$34,  ,1), 1, $AS$3)&gt;0,1,0)</f>
        <v>1</v>
      </c>
      <c r="AQ15" s="13">
        <f>IF(   INDEX(LINEST($K15:$K$34,$L15:M$34,  ,1), 1, $AS$3)&gt;0,1,0)</f>
        <v>1</v>
      </c>
      <c r="AR15" s="13">
        <f>IF(   INDEX(LINEST($K15:$K$34,$L15:N$34,  ,1), 1, $AS$3)&gt;0,1,0)</f>
        <v>1</v>
      </c>
      <c r="AS15" s="13">
        <f>IF(   INDEX(LINEST($K15:$K$34,$L15:O$34,  ,1), 1, $AS$3)&gt;0,1,0)</f>
        <v>1</v>
      </c>
      <c r="AT15" s="37"/>
      <c r="AU15" s="12">
        <v>20</v>
      </c>
      <c r="AV15" s="16">
        <v>2006</v>
      </c>
      <c r="AW15" s="62">
        <v>1</v>
      </c>
      <c r="AX15" s="13">
        <f>IF(   INDEX(LINEST($K15:$K$34,$L15:M$34,  ,1), 1, $AZ$3)&gt;0,1,0)</f>
        <v>1</v>
      </c>
      <c r="AY15" s="13">
        <f>IF(   INDEX(LINEST($K15:$K$34,$L15:N$34,  ,1), 1, $AZ$3)&gt;0,1,0)</f>
        <v>1</v>
      </c>
      <c r="AZ15" s="13">
        <f>IF(   INDEX(LINEST($K15:$K$34,$L15:O$34,  ,1), 1, $AZ$3)&gt;0,1,0)</f>
        <v>1</v>
      </c>
      <c r="BA15" s="37"/>
      <c r="BB15" s="12">
        <v>20</v>
      </c>
      <c r="BC15" s="16">
        <v>2006</v>
      </c>
      <c r="BD15" s="62">
        <v>1</v>
      </c>
      <c r="BE15" s="62">
        <v>1</v>
      </c>
      <c r="BF15" s="13">
        <f>IF(   INDEX(LINEST($K15:$K$34,$L15:N$34,  ,1), 1, $BG$3)&gt;0,1,0)</f>
        <v>1</v>
      </c>
      <c r="BG15" s="13">
        <f>IF(   INDEX(LINEST($K15:$K$34,$L15:O$34,  ,1), 1, $BG$3)&gt;0,1,0)</f>
        <v>1</v>
      </c>
      <c r="BH15" s="37"/>
      <c r="BI15" s="12">
        <v>20</v>
      </c>
      <c r="BJ15" s="16">
        <v>2006</v>
      </c>
      <c r="BK15" s="62">
        <v>1</v>
      </c>
      <c r="BL15" s="62">
        <v>1</v>
      </c>
      <c r="BM15" s="62">
        <v>1</v>
      </c>
      <c r="BN15" s="13">
        <f>IF(   INDEX(LINEST($K15:$K$34,$L15:O$34,  ,1), 1, $BN$3)&gt;0,1,0)</f>
        <v>1</v>
      </c>
      <c r="BO15" s="37"/>
      <c r="BP15" s="12">
        <v>20</v>
      </c>
      <c r="BQ15" s="16">
        <v>2006</v>
      </c>
      <c r="BR15" s="63">
        <f t="shared" si="1"/>
        <v>0.99234219489884712</v>
      </c>
      <c r="BS15" s="63">
        <f t="shared" si="1"/>
        <v>0.99234840398888069</v>
      </c>
      <c r="BT15" s="63">
        <f t="shared" si="1"/>
        <v>0</v>
      </c>
      <c r="BU15" s="63">
        <f t="shared" si="1"/>
        <v>0</v>
      </c>
      <c r="BV15" s="37"/>
      <c r="BW15" s="37"/>
      <c r="BY15" s="32" t="s">
        <v>131</v>
      </c>
      <c r="BZ15" s="32">
        <v>0.99330419781368484</v>
      </c>
    </row>
    <row r="16" spans="1:81" x14ac:dyDescent="0.25">
      <c r="A16">
        <v>8</v>
      </c>
      <c r="B16" s="69">
        <f t="shared" ref="B16:B32" si="3">B10+1</f>
        <v>2</v>
      </c>
      <c r="C16" s="70">
        <v>1</v>
      </c>
      <c r="D16" s="70">
        <v>4</v>
      </c>
      <c r="E16" s="71">
        <v>3</v>
      </c>
      <c r="G16" s="12">
        <v>19</v>
      </c>
      <c r="H16" s="16">
        <v>2007</v>
      </c>
      <c r="I16" s="43">
        <v>1756902.0622068932</v>
      </c>
      <c r="J16" s="43">
        <v>6460967.4171804525</v>
      </c>
      <c r="K16" s="30">
        <v>4183589.0473623835</v>
      </c>
      <c r="L16" s="13">
        <v>2564917.6229515877</v>
      </c>
      <c r="M16" s="13">
        <v>1992233</v>
      </c>
      <c r="N16" s="13">
        <v>23149.291880697179</v>
      </c>
      <c r="O16" s="39">
        <v>3415.8645222520108</v>
      </c>
      <c r="P16" s="13">
        <f t="shared" si="2"/>
        <v>4003467.2315843333</v>
      </c>
      <c r="Q16" s="37"/>
      <c r="R16" s="12">
        <v>19</v>
      </c>
      <c r="S16" s="16">
        <v>2007</v>
      </c>
      <c r="T16" s="57">
        <f xml:space="preserve"> INDEX(  LINEST( $K16:$K$34, $L16:M$34,  ,1), 3, 1)</f>
        <v>0.99169070138306226</v>
      </c>
      <c r="U16" s="57">
        <f xml:space="preserve"> INDEX(  LINEST( $K16:$K$34, $L16:N$34,  ,1), 3, 1)</f>
        <v>0.99169583713134313</v>
      </c>
      <c r="V16" s="57">
        <f xml:space="preserve"> INDEX(  LINEST( $K16:$K$34, $L16:O$34,  ,1), 3, 1)</f>
        <v>0.99208716038042954</v>
      </c>
      <c r="W16" s="57">
        <f xml:space="preserve"> INDEX(  LINEST( $K16:$K$34, $L16:P$34,  ,1), 3, 1)</f>
        <v>0.99208716038042954</v>
      </c>
      <c r="X16" s="37"/>
      <c r="Y16" s="12">
        <v>19</v>
      </c>
      <c r="Z16" s="16">
        <v>2007</v>
      </c>
      <c r="AA16" s="13">
        <f>IF(AND(TREND($K16:$K$34,$L16:L$34,$L$39:L$39)&gt;=$I$39,TREND($K16:$K$34,$L16:L$34,$L$39:L$39)&lt;=$J$39),1,0 )</f>
        <v>1</v>
      </c>
      <c r="AB16" s="13">
        <f>IF(AND(TREND($K16:$K$34,$L16:M$34,$L$39:M$39)&gt;=$I$39,TREND($K16:$K$34,$L16:M$34,$L$39:M$39)&lt;=$J$39),1,0 )</f>
        <v>1</v>
      </c>
      <c r="AC16" s="13">
        <f>IF(AND(TREND($K16:$K$34,$L16:N$34,$L$39:N$39)&gt;=$I$39,TREND($K16:$K$34,$L16:N$34,$L$39:N$39)&lt;=$J$39),1,0 )</f>
        <v>1</v>
      </c>
      <c r="AD16" s="13">
        <f>IF(AND(TREND($K16:$K$34,$L16:O$34,$L$39:O$39)&gt;=$I$39,TREND($K16:$K$34,$L16:O$34,$L$39:O$39)&lt;=$J$39),1,0 )</f>
        <v>1</v>
      </c>
      <c r="AE16" s="37"/>
      <c r="AF16" s="37"/>
      <c r="AG16" s="12">
        <v>19</v>
      </c>
      <c r="AH16" s="16">
        <v>2007</v>
      </c>
      <c r="AI16" s="13">
        <f>IF(INDEX(  LINEST($K16:$K$34,$L16:L$34,  ,1), 1, $AL$3)&gt;0,1,0)</f>
        <v>1</v>
      </c>
      <c r="AJ16" s="13">
        <f>IF(INDEX(  LINEST($K16:$K$34,$L16:M$34,  ,1), 1, $AL$3)&gt;0,1,0)</f>
        <v>1</v>
      </c>
      <c r="AK16" s="13">
        <f>IF(INDEX(  LINEST($K16:$K$34,$L16:N$34,  ,1), 1, $AL$3)&gt;0,1,0)</f>
        <v>0</v>
      </c>
      <c r="AL16" s="13">
        <f>IF(INDEX(  LINEST($K16:$K$34,$L16:O$34,  ,1), 1, $AL$3)&gt;0,1,0)</f>
        <v>0</v>
      </c>
      <c r="AM16" s="37"/>
      <c r="AN16" s="12">
        <v>19</v>
      </c>
      <c r="AO16" s="16">
        <v>2007</v>
      </c>
      <c r="AP16" s="13">
        <f>IF(   INDEX(LINEST($K16:$K$34,$L16:L$34,  ,1), 1, $AS$3)&gt;0,1,0)</f>
        <v>1</v>
      </c>
      <c r="AQ16" s="13">
        <f>IF(   INDEX(LINEST($K16:$K$34,$L16:M$34,  ,1), 1, $AS$3)&gt;0,1,0)</f>
        <v>1</v>
      </c>
      <c r="AR16" s="13">
        <f>IF(   INDEX(LINEST($K16:$K$34,$L16:N$34,  ,1), 1, $AS$3)&gt;0,1,0)</f>
        <v>1</v>
      </c>
      <c r="AS16" s="13">
        <f>IF(   INDEX(LINEST($K16:$K$34,$L16:O$34,  ,1), 1, $AS$3)&gt;0,1,0)</f>
        <v>1</v>
      </c>
      <c r="AT16" s="37"/>
      <c r="AU16" s="12">
        <v>19</v>
      </c>
      <c r="AV16" s="16">
        <v>2007</v>
      </c>
      <c r="AW16" s="62">
        <v>1</v>
      </c>
      <c r="AX16" s="13">
        <f>IF(   INDEX(LINEST($K16:$K$34,$L16:M$34,  ,1), 1, $AZ$3)&gt;0,1,0)</f>
        <v>1</v>
      </c>
      <c r="AY16" s="13">
        <f>IF(   INDEX(LINEST($K16:$K$34,$L16:N$34,  ,1), 1, $AZ$3)&gt;0,1,0)</f>
        <v>1</v>
      </c>
      <c r="AZ16" s="13">
        <f>IF(   INDEX(LINEST($K16:$K$34,$L16:O$34,  ,1), 1, $AZ$3)&gt;0,1,0)</f>
        <v>1</v>
      </c>
      <c r="BA16" s="37"/>
      <c r="BB16" s="12">
        <v>19</v>
      </c>
      <c r="BC16" s="16">
        <v>2007</v>
      </c>
      <c r="BD16" s="62">
        <v>1</v>
      </c>
      <c r="BE16" s="62">
        <v>1</v>
      </c>
      <c r="BF16" s="13">
        <f>IF(   INDEX(LINEST($K16:$K$34,$L16:N$34,  ,1), 1, $BG$3)&gt;0,1,0)</f>
        <v>1</v>
      </c>
      <c r="BG16" s="13">
        <f>IF(   INDEX(LINEST($K16:$K$34,$L16:O$34,  ,1), 1, $BG$3)&gt;0,1,0)</f>
        <v>1</v>
      </c>
      <c r="BH16" s="37"/>
      <c r="BI16" s="12">
        <v>19</v>
      </c>
      <c r="BJ16" s="16">
        <v>2007</v>
      </c>
      <c r="BK16" s="62">
        <v>1</v>
      </c>
      <c r="BL16" s="62">
        <v>1</v>
      </c>
      <c r="BM16" s="62">
        <v>1</v>
      </c>
      <c r="BN16" s="13">
        <f>IF(   INDEX(LINEST($K16:$K$34,$L16:O$34,  ,1), 1, $BN$3)&gt;0,1,0)</f>
        <v>1</v>
      </c>
      <c r="BO16" s="37"/>
      <c r="BP16" s="12">
        <v>19</v>
      </c>
      <c r="BQ16" s="16">
        <v>2007</v>
      </c>
      <c r="BR16" s="63">
        <f t="shared" si="1"/>
        <v>0.99169070138306226</v>
      </c>
      <c r="BS16" s="63">
        <f t="shared" si="1"/>
        <v>0.99169583713134313</v>
      </c>
      <c r="BT16" s="63">
        <f t="shared" si="1"/>
        <v>0</v>
      </c>
      <c r="BU16" s="63">
        <f t="shared" si="1"/>
        <v>0</v>
      </c>
      <c r="BV16" s="37"/>
      <c r="BW16" s="37"/>
      <c r="BY16" s="32" t="s">
        <v>132</v>
      </c>
      <c r="BZ16" s="32">
        <v>686834.65204261779</v>
      </c>
    </row>
    <row r="17" spans="1:92" ht="15.75" thickBot="1" x14ac:dyDescent="0.3">
      <c r="A17" s="1">
        <v>9</v>
      </c>
      <c r="B17" s="69">
        <f t="shared" si="3"/>
        <v>2</v>
      </c>
      <c r="C17" s="70">
        <v>3</v>
      </c>
      <c r="D17" s="70">
        <v>1</v>
      </c>
      <c r="E17" s="71">
        <v>4</v>
      </c>
      <c r="G17" s="12">
        <v>18</v>
      </c>
      <c r="H17" s="16">
        <v>2008</v>
      </c>
      <c r="I17" s="43">
        <v>2604677.2707518386</v>
      </c>
      <c r="J17" s="43">
        <v>7133475.9862706047</v>
      </c>
      <c r="K17" s="30">
        <v>5380452.4239379605</v>
      </c>
      <c r="L17" s="13">
        <v>3296150.8327038502</v>
      </c>
      <c r="M17" s="13">
        <v>2560199</v>
      </c>
      <c r="N17" s="13">
        <v>29243.136120380714</v>
      </c>
      <c r="O17" s="39">
        <v>3564.3803710455763</v>
      </c>
      <c r="P17" s="13">
        <f t="shared" si="2"/>
        <v>4997568.9222572353</v>
      </c>
      <c r="Q17" s="37"/>
      <c r="R17" s="12">
        <v>18</v>
      </c>
      <c r="S17" s="16">
        <v>2008</v>
      </c>
      <c r="T17" s="57">
        <f xml:space="preserve"> INDEX(  LINEST( $K17:$K$34, $L17:M$34,  ,1), 3, 1)</f>
        <v>0.99096478099197483</v>
      </c>
      <c r="U17" s="57">
        <f xml:space="preserve"> INDEX(  LINEST( $K17:$K$34, $L17:N$34,  ,1), 3, 1)</f>
        <v>0.99096810542622182</v>
      </c>
      <c r="V17" s="57">
        <f xml:space="preserve"> INDEX(  LINEST( $K17:$K$34, $L17:O$34,  ,1), 3, 1)</f>
        <v>0.99139903801045703</v>
      </c>
      <c r="W17" s="57">
        <f xml:space="preserve"> INDEX(  LINEST( $K17:$K$34, $L17:P$34,  ,1), 3, 1)</f>
        <v>0.99139903801045715</v>
      </c>
      <c r="X17" s="37"/>
      <c r="Y17" s="12">
        <v>18</v>
      </c>
      <c r="Z17" s="16">
        <v>2008</v>
      </c>
      <c r="AA17" s="13">
        <f>IF(AND(TREND($K17:$K$34,$L17:L$34,$L$39:L$39)&gt;=$I$39,TREND($K17:$K$34,$L17:L$34,$L$39:L$39)&lt;=$J$39),1,0 )</f>
        <v>1</v>
      </c>
      <c r="AB17" s="13">
        <f>IF(AND(TREND($K17:$K$34,$L17:M$34,$L$39:M$39)&gt;=$I$39,TREND($K17:$K$34,$L17:M$34,$L$39:M$39)&lt;=$J$39),1,0 )</f>
        <v>1</v>
      </c>
      <c r="AC17" s="13">
        <f>IF(AND(TREND($K17:$K$34,$L17:N$34,$L$39:N$39)&gt;=$I$39,TREND($K17:$K$34,$L17:N$34,$L$39:N$39)&lt;=$J$39),1,0 )</f>
        <v>1</v>
      </c>
      <c r="AD17" s="13">
        <f>IF(AND(TREND($K17:$K$34,$L17:O$34,$L$39:O$39)&gt;=$I$39,TREND($K17:$K$34,$L17:O$34,$L$39:O$39)&lt;=$J$39),1,0 )</f>
        <v>1</v>
      </c>
      <c r="AE17" s="37"/>
      <c r="AF17" s="37"/>
      <c r="AG17" s="12">
        <v>18</v>
      </c>
      <c r="AH17" s="16">
        <v>2008</v>
      </c>
      <c r="AI17" s="13">
        <f>IF(INDEX(  LINEST($K17:$K$34,$L17:L$34,  ,1), 1, $AL$3)&gt;0,1,0)</f>
        <v>1</v>
      </c>
      <c r="AJ17" s="13">
        <f>IF(INDEX(  LINEST($K17:$K$34,$L17:M$34,  ,1), 1, $AL$3)&gt;0,1,0)</f>
        <v>1</v>
      </c>
      <c r="AK17" s="13">
        <f>IF(INDEX(  LINEST($K17:$K$34,$L17:N$34,  ,1), 1, $AL$3)&gt;0,1,0)</f>
        <v>0</v>
      </c>
      <c r="AL17" s="13">
        <f>IF(INDEX(  LINEST($K17:$K$34,$L17:O$34,  ,1), 1, $AL$3)&gt;0,1,0)</f>
        <v>0</v>
      </c>
      <c r="AM17" s="37"/>
      <c r="AN17" s="12">
        <v>18</v>
      </c>
      <c r="AO17" s="16">
        <v>2008</v>
      </c>
      <c r="AP17" s="13">
        <f>IF(   INDEX(LINEST($K17:$K$34,$L17:L$34,  ,1), 1, $AS$3)&gt;0,1,0)</f>
        <v>1</v>
      </c>
      <c r="AQ17" s="13">
        <f>IF(   INDEX(LINEST($K17:$K$34,$L17:M$34,  ,1), 1, $AS$3)&gt;0,1,0)</f>
        <v>1</v>
      </c>
      <c r="AR17" s="13">
        <f>IF(   INDEX(LINEST($K17:$K$34,$L17:N$34,  ,1), 1, $AS$3)&gt;0,1,0)</f>
        <v>1</v>
      </c>
      <c r="AS17" s="13">
        <f>IF(   INDEX(LINEST($K17:$K$34,$L17:O$34,  ,1), 1, $AS$3)&gt;0,1,0)</f>
        <v>1</v>
      </c>
      <c r="AT17" s="37"/>
      <c r="AU17" s="12">
        <v>18</v>
      </c>
      <c r="AV17" s="16">
        <v>2008</v>
      </c>
      <c r="AW17" s="62">
        <v>1</v>
      </c>
      <c r="AX17" s="13">
        <f>IF(   INDEX(LINEST($K17:$K$34,$L17:M$34,  ,1), 1, $AZ$3)&gt;0,1,0)</f>
        <v>1</v>
      </c>
      <c r="AY17" s="13">
        <f>IF(   INDEX(LINEST($K17:$K$34,$L17:N$34,  ,1), 1, $AZ$3)&gt;0,1,0)</f>
        <v>1</v>
      </c>
      <c r="AZ17" s="13">
        <f>IF(   INDEX(LINEST($K17:$K$34,$L17:O$34,  ,1), 1, $AZ$3)&gt;0,1,0)</f>
        <v>1</v>
      </c>
      <c r="BA17" s="37"/>
      <c r="BB17" s="12">
        <v>18</v>
      </c>
      <c r="BC17" s="16">
        <v>2008</v>
      </c>
      <c r="BD17" s="62">
        <v>1</v>
      </c>
      <c r="BE17" s="62">
        <v>1</v>
      </c>
      <c r="BF17" s="13">
        <f>IF(   INDEX(LINEST($K17:$K$34,$L17:N$34,  ,1), 1, $BG$3)&gt;0,1,0)</f>
        <v>1</v>
      </c>
      <c r="BG17" s="13">
        <f>IF(   INDEX(LINEST($K17:$K$34,$L17:O$34,  ,1), 1, $BG$3)&gt;0,1,0)</f>
        <v>1</v>
      </c>
      <c r="BH17" s="37"/>
      <c r="BI17" s="12">
        <v>18</v>
      </c>
      <c r="BJ17" s="16">
        <v>2008</v>
      </c>
      <c r="BK17" s="62">
        <v>1</v>
      </c>
      <c r="BL17" s="62">
        <v>1</v>
      </c>
      <c r="BM17" s="62">
        <v>1</v>
      </c>
      <c r="BN17" s="13">
        <f>IF(   INDEX(LINEST($K17:$K$34,$L17:O$34,  ,1), 1, $BN$3)&gt;0,1,0)</f>
        <v>1</v>
      </c>
      <c r="BO17" s="37"/>
      <c r="BP17" s="12">
        <v>18</v>
      </c>
      <c r="BQ17" s="16">
        <v>2008</v>
      </c>
      <c r="BR17" s="63">
        <f t="shared" si="1"/>
        <v>0.99096478099197483</v>
      </c>
      <c r="BS17" s="63">
        <f t="shared" si="1"/>
        <v>0.99096810542622182</v>
      </c>
      <c r="BT17" s="63">
        <f t="shared" si="1"/>
        <v>0</v>
      </c>
      <c r="BU17" s="63">
        <f t="shared" si="1"/>
        <v>0</v>
      </c>
      <c r="BV17" s="37"/>
      <c r="BW17" s="37"/>
      <c r="BY17" s="33" t="s">
        <v>133</v>
      </c>
      <c r="BZ17" s="33">
        <v>24</v>
      </c>
    </row>
    <row r="18" spans="1:92" x14ac:dyDescent="0.25">
      <c r="A18">
        <v>10</v>
      </c>
      <c r="B18" s="69">
        <f t="shared" si="3"/>
        <v>2</v>
      </c>
      <c r="C18" s="70">
        <v>3</v>
      </c>
      <c r="D18" s="70">
        <v>4</v>
      </c>
      <c r="E18" s="71">
        <v>1</v>
      </c>
      <c r="G18" s="12">
        <v>17</v>
      </c>
      <c r="H18" s="16">
        <v>2009</v>
      </c>
      <c r="I18" s="43">
        <v>3482415.6439466206</v>
      </c>
      <c r="J18" s="43">
        <v>7862198.9157687509</v>
      </c>
      <c r="K18" s="30">
        <v>5857652.2365358304</v>
      </c>
      <c r="L18" s="13">
        <v>3853809.5568073275</v>
      </c>
      <c r="M18" s="13">
        <v>2993346</v>
      </c>
      <c r="N18" s="13">
        <v>32827.12981312503</v>
      </c>
      <c r="O18" s="39">
        <v>3721.2849999999999</v>
      </c>
      <c r="P18" s="13">
        <f t="shared" si="2"/>
        <v>5655970.8998860922</v>
      </c>
      <c r="Q18" s="37"/>
      <c r="R18" s="12">
        <v>17</v>
      </c>
      <c r="S18" s="16">
        <v>2009</v>
      </c>
      <c r="T18" s="57">
        <f xml:space="preserve"> INDEX(  LINEST( $K18:$K$34, $L18:M$34,  ,1), 3, 1)</f>
        <v>0.99037263584542212</v>
      </c>
      <c r="U18" s="57">
        <f xml:space="preserve"> INDEX(  LINEST( $K18:$K$34, $L18:N$34,  ,1), 3, 1)</f>
        <v>0.99037347810545739</v>
      </c>
      <c r="V18" s="57">
        <f xml:space="preserve"> INDEX(  LINEST( $K18:$K$34, $L18:O$34,  ,1), 3, 1)</f>
        <v>0.99085332290889894</v>
      </c>
      <c r="W18" s="57">
        <f xml:space="preserve"> INDEX(  LINEST( $K18:$K$34, $L18:P$34,  ,1), 3, 1)</f>
        <v>0.99085332290889894</v>
      </c>
      <c r="X18" s="37"/>
      <c r="Y18" s="12">
        <v>17</v>
      </c>
      <c r="Z18" s="16">
        <v>2009</v>
      </c>
      <c r="AA18" s="13">
        <f>IF(AND(TREND($K18:$K$34,$L18:L$34,$L$39:L$39)&gt;=$I$39,TREND($K18:$K$34,$L18:L$34,$L$39:L$39)&lt;=$J$39),1,0 )</f>
        <v>1</v>
      </c>
      <c r="AB18" s="13">
        <f>IF(AND(TREND($K18:$K$34,$L18:M$34,$L$39:M$39)&gt;=$I$39,TREND($K18:$K$34,$L18:M$34,$L$39:M$39)&lt;=$J$39),1,0 )</f>
        <v>1</v>
      </c>
      <c r="AC18" s="13">
        <f>IF(AND(TREND($K18:$K$34,$L18:N$34,$L$39:N$39)&gt;=$I$39,TREND($K18:$K$34,$L18:N$34,$L$39:N$39)&lt;=$J$39),1,0 )</f>
        <v>1</v>
      </c>
      <c r="AD18" s="13">
        <f>IF(AND(TREND($K18:$K$34,$L18:O$34,$L$39:O$39)&gt;=$I$39,TREND($K18:$K$34,$L18:O$34,$L$39:O$39)&lt;=$J$39),1,0 )</f>
        <v>1</v>
      </c>
      <c r="AE18" s="37"/>
      <c r="AF18" s="37"/>
      <c r="AG18" s="12">
        <v>17</v>
      </c>
      <c r="AH18" s="16">
        <v>2009</v>
      </c>
      <c r="AI18" s="13">
        <f>IF(INDEX(  LINEST($K18:$K$34,$L18:L$34,  ,1), 1, $AL$3)&gt;0,1,0)</f>
        <v>1</v>
      </c>
      <c r="AJ18" s="13">
        <f>IF(INDEX(  LINEST($K18:$K$34,$L18:M$34,  ,1), 1, $AL$3)&gt;0,1,0)</f>
        <v>1</v>
      </c>
      <c r="AK18" s="13">
        <f>IF(INDEX(  LINEST($K18:$K$34,$L18:N$34,  ,1), 1, $AL$3)&gt;0,1,0)</f>
        <v>0</v>
      </c>
      <c r="AL18" s="13">
        <f>IF(INDEX(  LINEST($K18:$K$34,$L18:O$34,  ,1), 1, $AL$3)&gt;0,1,0)</f>
        <v>0</v>
      </c>
      <c r="AM18" s="37"/>
      <c r="AN18" s="12">
        <v>17</v>
      </c>
      <c r="AO18" s="16">
        <v>2009</v>
      </c>
      <c r="AP18" s="13">
        <f>IF(   INDEX(LINEST($K18:$K$34,$L18:L$34,  ,1), 1, $AS$3)&gt;0,1,0)</f>
        <v>1</v>
      </c>
      <c r="AQ18" s="13">
        <f>IF(   INDEX(LINEST($K18:$K$34,$L18:M$34,  ,1), 1, $AS$3)&gt;0,1,0)</f>
        <v>1</v>
      </c>
      <c r="AR18" s="13">
        <f>IF(   INDEX(LINEST($K18:$K$34,$L18:N$34,  ,1), 1, $AS$3)&gt;0,1,0)</f>
        <v>1</v>
      </c>
      <c r="AS18" s="13">
        <f>IF(   INDEX(LINEST($K18:$K$34,$L18:O$34,  ,1), 1, $AS$3)&gt;0,1,0)</f>
        <v>1</v>
      </c>
      <c r="AT18" s="37"/>
      <c r="AU18" s="12">
        <v>17</v>
      </c>
      <c r="AV18" s="16">
        <v>2009</v>
      </c>
      <c r="AW18" s="62">
        <v>1</v>
      </c>
      <c r="AX18" s="13">
        <f>IF(   INDEX(LINEST($K18:$K$34,$L18:M$34,  ,1), 1, $AZ$3)&gt;0,1,0)</f>
        <v>1</v>
      </c>
      <c r="AY18" s="13">
        <f>IF(   INDEX(LINEST($K18:$K$34,$L18:N$34,  ,1), 1, $AZ$3)&gt;0,1,0)</f>
        <v>1</v>
      </c>
      <c r="AZ18" s="13">
        <f>IF(   INDEX(LINEST($K18:$K$34,$L18:O$34,  ,1), 1, $AZ$3)&gt;0,1,0)</f>
        <v>1</v>
      </c>
      <c r="BA18" s="37"/>
      <c r="BB18" s="12">
        <v>17</v>
      </c>
      <c r="BC18" s="16">
        <v>2009</v>
      </c>
      <c r="BD18" s="62">
        <v>1</v>
      </c>
      <c r="BE18" s="62">
        <v>1</v>
      </c>
      <c r="BF18" s="13">
        <f>IF(   INDEX(LINEST($K18:$K$34,$L18:N$34,  ,1), 1, $BG$3)&gt;0,1,0)</f>
        <v>1</v>
      </c>
      <c r="BG18" s="13">
        <f>IF(   INDEX(LINEST($K18:$K$34,$L18:O$34,  ,1), 1, $BG$3)&gt;0,1,0)</f>
        <v>1</v>
      </c>
      <c r="BH18" s="37"/>
      <c r="BI18" s="12">
        <v>17</v>
      </c>
      <c r="BJ18" s="16">
        <v>2009</v>
      </c>
      <c r="BK18" s="62">
        <v>1</v>
      </c>
      <c r="BL18" s="62">
        <v>1</v>
      </c>
      <c r="BM18" s="62">
        <v>1</v>
      </c>
      <c r="BN18" s="13">
        <f>IF(   INDEX(LINEST($K18:$K$34,$L18:O$34,  ,1), 1, $BN$3)&gt;0,1,0)</f>
        <v>1</v>
      </c>
      <c r="BO18" s="37"/>
      <c r="BP18" s="12">
        <v>17</v>
      </c>
      <c r="BQ18" s="16">
        <v>2009</v>
      </c>
      <c r="BR18" s="63">
        <f t="shared" si="1"/>
        <v>0.99037263584542212</v>
      </c>
      <c r="BS18" s="63">
        <f t="shared" si="1"/>
        <v>0.99037347810545739</v>
      </c>
      <c r="BT18" s="63">
        <f t="shared" si="1"/>
        <v>0</v>
      </c>
      <c r="BU18" s="63">
        <f t="shared" si="1"/>
        <v>0</v>
      </c>
      <c r="BV18" s="37"/>
      <c r="BW18" s="37"/>
    </row>
    <row r="19" spans="1:92" ht="15.75" thickBot="1" x14ac:dyDescent="0.3">
      <c r="A19" s="1">
        <v>11</v>
      </c>
      <c r="B19" s="69">
        <f t="shared" si="3"/>
        <v>2</v>
      </c>
      <c r="C19" s="70">
        <v>4</v>
      </c>
      <c r="D19" s="70">
        <v>1</v>
      </c>
      <c r="E19" s="71">
        <v>3</v>
      </c>
      <c r="G19" s="12">
        <v>16</v>
      </c>
      <c r="H19" s="16">
        <v>2010</v>
      </c>
      <c r="I19" s="43">
        <v>4386021.7774340864</v>
      </c>
      <c r="J19" s="43">
        <v>8655107.9800591394</v>
      </c>
      <c r="K19" s="30">
        <v>6511019.5831007604</v>
      </c>
      <c r="L19" s="13">
        <v>4239214.9484877475</v>
      </c>
      <c r="M19" s="13">
        <v>3292699</v>
      </c>
      <c r="N19" s="13">
        <v>34417.519307577262</v>
      </c>
      <c r="O19" s="39">
        <v>3722.31</v>
      </c>
      <c r="P19" s="13">
        <f t="shared" si="2"/>
        <v>6150462.5808363054</v>
      </c>
      <c r="Q19" s="37"/>
      <c r="R19" s="12">
        <v>16</v>
      </c>
      <c r="S19" s="16">
        <v>2010</v>
      </c>
      <c r="T19" s="57">
        <f xml:space="preserve"> INDEX(  LINEST( $K19:$K$34, $L19:M$34,  ,1), 3, 1)</f>
        <v>0.98951750676968198</v>
      </c>
      <c r="U19" s="57">
        <f xml:space="preserve"> INDEX(  LINEST( $K19:$K$34, $L19:N$34,  ,1), 3, 1)</f>
        <v>0.98951768932618311</v>
      </c>
      <c r="V19" s="57">
        <f xml:space="preserve"> INDEX(  LINEST( $K19:$K$34, $L19:O$34,  ,1), 3, 1)</f>
        <v>0.99011329575932783</v>
      </c>
      <c r="W19" s="57">
        <f xml:space="preserve"> INDEX(  LINEST( $K19:$K$34, $L19:P$34,  ,1), 3, 1)</f>
        <v>0.99011329575932783</v>
      </c>
      <c r="X19" s="37"/>
      <c r="Y19" s="12">
        <v>16</v>
      </c>
      <c r="Z19" s="16">
        <v>2010</v>
      </c>
      <c r="AA19" s="13">
        <f>IF(AND(TREND($K19:$K$34,$L19:L$34,$L$39:L$39)&gt;=$I$39,TREND($K19:$K$34,$L19:L$34,$L$39:L$39)&lt;=$J$39),1,0 )</f>
        <v>1</v>
      </c>
      <c r="AB19" s="13">
        <f>IF(AND(TREND($K19:$K$34,$L19:M$34,$L$39:M$39)&gt;=$I$39,TREND($K19:$K$34,$L19:M$34,$L$39:M$39)&lt;=$J$39),1,0 )</f>
        <v>1</v>
      </c>
      <c r="AC19" s="13">
        <f>IF(AND(TREND($K19:$K$34,$L19:N$34,$L$39:N$39)&gt;=$I$39,TREND($K19:$K$34,$L19:N$34,$L$39:N$39)&lt;=$J$39),1,0 )</f>
        <v>1</v>
      </c>
      <c r="AD19" s="13">
        <f>IF(AND(TREND($K19:$K$34,$L19:O$34,$L$39:O$39)&gt;=$I$39,TREND($K19:$K$34,$L19:O$34,$L$39:O$39)&lt;=$J$39),1,0 )</f>
        <v>1</v>
      </c>
      <c r="AE19" s="37"/>
      <c r="AF19" s="37"/>
      <c r="AG19" s="12">
        <v>16</v>
      </c>
      <c r="AH19" s="16">
        <v>2010</v>
      </c>
      <c r="AI19" s="13">
        <f>IF(INDEX(  LINEST($K19:$K$34,$L19:L$34,  ,1), 1, $AL$3)&gt;0,1,0)</f>
        <v>1</v>
      </c>
      <c r="AJ19" s="13">
        <f>IF(INDEX(  LINEST($K19:$K$34,$L19:M$34,  ,1), 1, $AL$3)&gt;0,1,0)</f>
        <v>1</v>
      </c>
      <c r="AK19" s="13">
        <f>IF(INDEX(  LINEST($K19:$K$34,$L19:N$34,  ,1), 1, $AL$3)&gt;0,1,0)</f>
        <v>0</v>
      </c>
      <c r="AL19" s="13">
        <f>IF(INDEX(  LINEST($K19:$K$34,$L19:O$34,  ,1), 1, $AL$3)&gt;0,1,0)</f>
        <v>0</v>
      </c>
      <c r="AM19" s="37"/>
      <c r="AN19" s="12">
        <v>16</v>
      </c>
      <c r="AO19" s="16">
        <v>2010</v>
      </c>
      <c r="AP19" s="13">
        <f>IF(   INDEX(LINEST($K19:$K$34,$L19:L$34,  ,1), 1, $AS$3)&gt;0,1,0)</f>
        <v>1</v>
      </c>
      <c r="AQ19" s="13">
        <f>IF(   INDEX(LINEST($K19:$K$34,$L19:M$34,  ,1), 1, $AS$3)&gt;0,1,0)</f>
        <v>1</v>
      </c>
      <c r="AR19" s="13">
        <f>IF(   INDEX(LINEST($K19:$K$34,$L19:N$34,  ,1), 1, $AS$3)&gt;0,1,0)</f>
        <v>1</v>
      </c>
      <c r="AS19" s="13">
        <f>IF(   INDEX(LINEST($K19:$K$34,$L19:O$34,  ,1), 1, $AS$3)&gt;0,1,0)</f>
        <v>1</v>
      </c>
      <c r="AT19" s="37"/>
      <c r="AU19" s="12">
        <v>16</v>
      </c>
      <c r="AV19" s="16">
        <v>2010</v>
      </c>
      <c r="AW19" s="62">
        <v>1</v>
      </c>
      <c r="AX19" s="13">
        <f>IF(   INDEX(LINEST($K19:$K$34,$L19:M$34,  ,1), 1, $AZ$3)&gt;0,1,0)</f>
        <v>1</v>
      </c>
      <c r="AY19" s="13">
        <f>IF(   INDEX(LINEST($K19:$K$34,$L19:N$34,  ,1), 1, $AZ$3)&gt;0,1,0)</f>
        <v>1</v>
      </c>
      <c r="AZ19" s="13">
        <f>IF(   INDEX(LINEST($K19:$K$34,$L19:O$34,  ,1), 1, $AZ$3)&gt;0,1,0)</f>
        <v>1</v>
      </c>
      <c r="BA19" s="37"/>
      <c r="BB19" s="12">
        <v>16</v>
      </c>
      <c r="BC19" s="16">
        <v>2010</v>
      </c>
      <c r="BD19" s="62">
        <v>1</v>
      </c>
      <c r="BE19" s="62">
        <v>1</v>
      </c>
      <c r="BF19" s="13">
        <f>IF(   INDEX(LINEST($K19:$K$34,$L19:N$34,  ,1), 1, $BG$3)&gt;0,1,0)</f>
        <v>1</v>
      </c>
      <c r="BG19" s="13">
        <f>IF(   INDEX(LINEST($K19:$K$34,$L19:O$34,  ,1), 1, $BG$3)&gt;0,1,0)</f>
        <v>1</v>
      </c>
      <c r="BH19" s="37"/>
      <c r="BI19" s="12">
        <v>16</v>
      </c>
      <c r="BJ19" s="16">
        <v>2010</v>
      </c>
      <c r="BK19" s="62">
        <v>1</v>
      </c>
      <c r="BL19" s="62">
        <v>1</v>
      </c>
      <c r="BM19" s="62">
        <v>1</v>
      </c>
      <c r="BN19" s="13">
        <f>IF(   INDEX(LINEST($K19:$K$34,$L19:O$34,  ,1), 1, $BN$3)&gt;0,1,0)</f>
        <v>1</v>
      </c>
      <c r="BO19" s="37"/>
      <c r="BP19" s="12">
        <v>16</v>
      </c>
      <c r="BQ19" s="16">
        <v>2010</v>
      </c>
      <c r="BR19" s="63">
        <f t="shared" si="1"/>
        <v>0.98951750676968198</v>
      </c>
      <c r="BS19" s="63">
        <f t="shared" si="1"/>
        <v>0.98951768932618311</v>
      </c>
      <c r="BT19" s="63">
        <f t="shared" si="1"/>
        <v>0</v>
      </c>
      <c r="BU19" s="63">
        <f t="shared" si="1"/>
        <v>0</v>
      </c>
      <c r="BV19" s="37"/>
      <c r="BW19" s="37"/>
      <c r="BY19" t="s">
        <v>134</v>
      </c>
    </row>
    <row r="20" spans="1:92" ht="15.75" thickBot="1" x14ac:dyDescent="0.3">
      <c r="A20">
        <v>12</v>
      </c>
      <c r="B20" s="72">
        <f t="shared" si="3"/>
        <v>2</v>
      </c>
      <c r="C20" s="73">
        <v>4</v>
      </c>
      <c r="D20" s="73">
        <v>3</v>
      </c>
      <c r="E20" s="74">
        <v>1</v>
      </c>
      <c r="G20" s="12">
        <v>15</v>
      </c>
      <c r="H20" s="16">
        <v>2011</v>
      </c>
      <c r="I20" s="43">
        <v>5310614.37989299</v>
      </c>
      <c r="J20" s="43">
        <v>9521118.1844831277</v>
      </c>
      <c r="K20" s="30">
        <v>7448243.4494492188</v>
      </c>
      <c r="L20" s="13">
        <v>4675803.1769923167</v>
      </c>
      <c r="M20" s="13">
        <v>3631808</v>
      </c>
      <c r="N20" s="13">
        <v>38027.270514532211</v>
      </c>
      <c r="O20" s="39">
        <v>3588.8969999999999</v>
      </c>
      <c r="P20" s="13">
        <f t="shared" si="2"/>
        <v>6931672.4976289012</v>
      </c>
      <c r="Q20" s="37"/>
      <c r="R20" s="12">
        <v>15</v>
      </c>
      <c r="S20" s="16">
        <v>2011</v>
      </c>
      <c r="T20" s="57">
        <f xml:space="preserve"> INDEX(  LINEST( $K20:$K$34, $L20:M$34,  ,1), 3, 1)</f>
        <v>0.98865889292128806</v>
      </c>
      <c r="U20" s="57">
        <f xml:space="preserve"> INDEX(  LINEST( $K20:$K$34, $L20:N$34,  ,1), 3, 1)</f>
        <v>0.98866186975485637</v>
      </c>
      <c r="V20" s="57">
        <f xml:space="preserve"> INDEX(  LINEST( $K20:$K$34, $L20:O$34,  ,1), 3, 1)</f>
        <v>0.98961827733128871</v>
      </c>
      <c r="W20" s="57">
        <f xml:space="preserve"> INDEX(  LINEST( $K20:$K$34, $L20:P$34,  ,1), 3, 1)</f>
        <v>0.98961827733128871</v>
      </c>
      <c r="X20" s="37"/>
      <c r="Y20" s="12">
        <v>15</v>
      </c>
      <c r="Z20" s="16">
        <v>2011</v>
      </c>
      <c r="AA20" s="13">
        <f>IF(AND(TREND($K20:$K$34,$L20:L$34,$L$39:L$39)&gt;=$I$39,TREND($K20:$K$34,$L20:L$34,$L$39:L$39)&lt;=$J$39),1,0 )</f>
        <v>1</v>
      </c>
      <c r="AB20" s="13">
        <f>IF(AND(TREND($K20:$K$34,$L20:M$34,$L$39:M$39)&gt;=$I$39,TREND($K20:$K$34,$L20:M$34,$L$39:M$39)&lt;=$J$39),1,0 )</f>
        <v>1</v>
      </c>
      <c r="AC20" s="13">
        <f>IF(AND(TREND($K20:$K$34,$L20:N$34,$L$39:N$39)&gt;=$I$39,TREND($K20:$K$34,$L20:N$34,$L$39:N$39)&lt;=$J$39),1,0 )</f>
        <v>1</v>
      </c>
      <c r="AD20" s="13">
        <f>IF(AND(TREND($K20:$K$34,$L20:O$34,$L$39:O$39)&gt;=$I$39,TREND($K20:$K$34,$L20:O$34,$L$39:O$39)&lt;=$J$39),1,0 )</f>
        <v>1</v>
      </c>
      <c r="AE20" s="37"/>
      <c r="AF20" s="37"/>
      <c r="AG20" s="12">
        <v>15</v>
      </c>
      <c r="AH20" s="16">
        <v>2011</v>
      </c>
      <c r="AI20" s="13">
        <f>IF(INDEX(  LINEST($K20:$K$34,$L20:L$34,  ,1), 1, $AL$3)&gt;0,1,0)</f>
        <v>1</v>
      </c>
      <c r="AJ20" s="13">
        <f>IF(INDEX(  LINEST($K20:$K$34,$L20:M$34,  ,1), 1, $AL$3)&gt;0,1,0)</f>
        <v>1</v>
      </c>
      <c r="AK20" s="13">
        <f>IF(INDEX(  LINEST($K20:$K$34,$L20:N$34,  ,1), 1, $AL$3)&gt;0,1,0)</f>
        <v>1</v>
      </c>
      <c r="AL20" s="13">
        <f>IF(INDEX(  LINEST($K20:$K$34,$L20:O$34,  ,1), 1, $AL$3)&gt;0,1,0)</f>
        <v>0</v>
      </c>
      <c r="AM20" s="37"/>
      <c r="AN20" s="12">
        <v>15</v>
      </c>
      <c r="AO20" s="16">
        <v>2011</v>
      </c>
      <c r="AP20" s="13">
        <f>IF(   INDEX(LINEST($K20:$K$34,$L20:L$34,  ,1), 1, $AS$3)&gt;0,1,0)</f>
        <v>1</v>
      </c>
      <c r="AQ20" s="13">
        <f>IF(   INDEX(LINEST($K20:$K$34,$L20:M$34,  ,1), 1, $AS$3)&gt;0,1,0)</f>
        <v>1</v>
      </c>
      <c r="AR20" s="13">
        <f>IF(   INDEX(LINEST($K20:$K$34,$L20:N$34,  ,1), 1, $AS$3)&gt;0,1,0)</f>
        <v>1</v>
      </c>
      <c r="AS20" s="13">
        <f>IF(   INDEX(LINEST($K20:$K$34,$L20:O$34,  ,1), 1, $AS$3)&gt;0,1,0)</f>
        <v>1</v>
      </c>
      <c r="AT20" s="37"/>
      <c r="AU20" s="12">
        <v>15</v>
      </c>
      <c r="AV20" s="16">
        <v>2011</v>
      </c>
      <c r="AW20" s="62">
        <v>1</v>
      </c>
      <c r="AX20" s="13">
        <f>IF(   INDEX(LINEST($K20:$K$34,$L20:M$34,  ,1), 1, $AZ$3)&gt;0,1,0)</f>
        <v>1</v>
      </c>
      <c r="AY20" s="13">
        <f>IF(   INDEX(LINEST($K20:$K$34,$L20:N$34,  ,1), 1, $AZ$3)&gt;0,1,0)</f>
        <v>1</v>
      </c>
      <c r="AZ20" s="13">
        <f>IF(   INDEX(LINEST($K20:$K$34,$L20:O$34,  ,1), 1, $AZ$3)&gt;0,1,0)</f>
        <v>1</v>
      </c>
      <c r="BA20" s="37"/>
      <c r="BB20" s="12">
        <v>15</v>
      </c>
      <c r="BC20" s="16">
        <v>2011</v>
      </c>
      <c r="BD20" s="62">
        <v>1</v>
      </c>
      <c r="BE20" s="62">
        <v>1</v>
      </c>
      <c r="BF20" s="13">
        <f>IF(   INDEX(LINEST($K20:$K$34,$L20:N$34,  ,1), 1, $BG$3)&gt;0,1,0)</f>
        <v>1</v>
      </c>
      <c r="BG20" s="13">
        <f>IF(   INDEX(LINEST($K20:$K$34,$L20:O$34,  ,1), 1, $BG$3)&gt;0,1,0)</f>
        <v>1</v>
      </c>
      <c r="BH20" s="37"/>
      <c r="BI20" s="12">
        <v>15</v>
      </c>
      <c r="BJ20" s="16">
        <v>2011</v>
      </c>
      <c r="BK20" s="62">
        <v>1</v>
      </c>
      <c r="BL20" s="62">
        <v>1</v>
      </c>
      <c r="BM20" s="62">
        <v>1</v>
      </c>
      <c r="BN20" s="13">
        <f>IF(   INDEX(LINEST($K20:$K$34,$L20:O$34,  ,1), 1, $BN$3)&gt;0,1,0)</f>
        <v>1</v>
      </c>
      <c r="BO20" s="37"/>
      <c r="BP20" s="12">
        <v>15</v>
      </c>
      <c r="BQ20" s="16">
        <v>2011</v>
      </c>
      <c r="BR20" s="63">
        <f t="shared" si="1"/>
        <v>0.98865889292128806</v>
      </c>
      <c r="BS20" s="63">
        <f t="shared" si="1"/>
        <v>0.98866186975485637</v>
      </c>
      <c r="BT20" s="63">
        <f t="shared" si="1"/>
        <v>0.98961827733128871</v>
      </c>
      <c r="BU20" s="63">
        <f t="shared" si="1"/>
        <v>0</v>
      </c>
      <c r="BV20" s="37"/>
      <c r="BW20" s="37"/>
      <c r="BY20" s="34"/>
      <c r="BZ20" s="34" t="s">
        <v>139</v>
      </c>
      <c r="CA20" s="34" t="s">
        <v>140</v>
      </c>
      <c r="CB20" s="34" t="s">
        <v>141</v>
      </c>
      <c r="CC20" s="34" t="s">
        <v>142</v>
      </c>
      <c r="CD20" s="34" t="s">
        <v>143</v>
      </c>
    </row>
    <row r="21" spans="1:92" x14ac:dyDescent="0.25">
      <c r="A21" s="1">
        <v>13</v>
      </c>
      <c r="B21" s="66">
        <f>B15+1</f>
        <v>3</v>
      </c>
      <c r="C21" s="67">
        <v>2</v>
      </c>
      <c r="D21" s="67">
        <v>1</v>
      </c>
      <c r="E21" s="68">
        <v>4</v>
      </c>
      <c r="G21" s="12">
        <v>14</v>
      </c>
      <c r="H21" s="16">
        <v>2012</v>
      </c>
      <c r="I21" s="43">
        <v>6251096.5317673925</v>
      </c>
      <c r="J21" s="43">
        <v>10469523.531359868</v>
      </c>
      <c r="K21" s="30">
        <v>8915955.3337932099</v>
      </c>
      <c r="L21" s="13">
        <v>5864573.2429680433</v>
      </c>
      <c r="M21" s="13">
        <v>6188756</v>
      </c>
      <c r="N21" s="13">
        <v>48913.793502099419</v>
      </c>
      <c r="O21" s="39">
        <v>3517.73</v>
      </c>
      <c r="P21" s="13">
        <f t="shared" si="2"/>
        <v>8913416.8641179483</v>
      </c>
      <c r="Q21" s="37"/>
      <c r="R21" s="12">
        <v>14</v>
      </c>
      <c r="S21" s="16">
        <v>2012</v>
      </c>
      <c r="T21" s="57">
        <f xml:space="preserve"> INDEX(  LINEST( $K21:$K$34, $L21:M$34,  ,1), 3, 1)</f>
        <v>0.98881750741479413</v>
      </c>
      <c r="U21" s="57">
        <f xml:space="preserve"> INDEX(  LINEST( $K21:$K$34, $L21:N$34,  ,1), 3, 1)</f>
        <v>0.9888844797607993</v>
      </c>
      <c r="V21" s="57">
        <f xml:space="preserve"> INDEX(  LINEST( $K21:$K$34, $L21:O$34,  ,1), 3, 1)</f>
        <v>0.99013118642560172</v>
      </c>
      <c r="W21" s="57">
        <f xml:space="preserve"> INDEX(  LINEST( $K21:$K$34, $L21:P$34,  ,1), 3, 1)</f>
        <v>0.99013118642560172</v>
      </c>
      <c r="X21" s="37"/>
      <c r="Y21" s="12">
        <v>14</v>
      </c>
      <c r="Z21" s="16">
        <v>2012</v>
      </c>
      <c r="AA21" s="13">
        <f>IF(AND(TREND($K21:$K$34,$L21:L$34,$L$39:L$39)&gt;=$I$39,TREND($K21:$K$34,$L21:L$34,$L$39:L$39)&lt;=$J$39),1,0 )</f>
        <v>1</v>
      </c>
      <c r="AB21" s="13">
        <f>IF(AND(TREND($K21:$K$34,$L21:M$34,$L$39:M$39)&gt;=$I$39,TREND($K21:$K$34,$L21:M$34,$L$39:M$39)&lt;=$J$39),1,0 )</f>
        <v>1</v>
      </c>
      <c r="AC21" s="13">
        <f>IF(AND(TREND($K21:$K$34,$L21:N$34,$L$39:N$39)&gt;=$I$39,TREND($K21:$K$34,$L21:N$34,$L$39:N$39)&lt;=$J$39),1,0 )</f>
        <v>1</v>
      </c>
      <c r="AD21" s="13">
        <f>IF(AND(TREND($K21:$K$34,$L21:O$34,$L$39:O$39)&gt;=$I$39,TREND($K21:$K$34,$L21:O$34,$L$39:O$39)&lt;=$J$39),1,0 )</f>
        <v>1</v>
      </c>
      <c r="AE21" s="37"/>
      <c r="AF21" s="37"/>
      <c r="AG21" s="12">
        <v>14</v>
      </c>
      <c r="AH21" s="16">
        <v>2012</v>
      </c>
      <c r="AI21" s="13">
        <f>IF(INDEX(  LINEST($K21:$K$34,$L21:L$34,  ,1), 1, $AL$3)&gt;0,1,0)</f>
        <v>1</v>
      </c>
      <c r="AJ21" s="13">
        <f>IF(INDEX(  LINEST($K21:$K$34,$L21:M$34,  ,1), 1, $AL$3)&gt;0,1,0)</f>
        <v>1</v>
      </c>
      <c r="AK21" s="13">
        <f>IF(INDEX(  LINEST($K21:$K$34,$L21:N$34,  ,1), 1, $AL$3)&gt;0,1,0)</f>
        <v>1</v>
      </c>
      <c r="AL21" s="13">
        <f>IF(INDEX(  LINEST($K21:$K$34,$L21:O$34,  ,1), 1, $AL$3)&gt;0,1,0)</f>
        <v>0</v>
      </c>
      <c r="AM21" s="37"/>
      <c r="AN21" s="12">
        <v>14</v>
      </c>
      <c r="AO21" s="16">
        <v>2012</v>
      </c>
      <c r="AP21" s="13">
        <f>IF(   INDEX(LINEST($K21:$K$34,$L21:L$34,  ,1), 1, $AS$3)&gt;0,1,0)</f>
        <v>1</v>
      </c>
      <c r="AQ21" s="13">
        <f>IF(   INDEX(LINEST($K21:$K$34,$L21:M$34,  ,1), 1, $AS$3)&gt;0,1,0)</f>
        <v>1</v>
      </c>
      <c r="AR21" s="13">
        <f>IF(   INDEX(LINEST($K21:$K$34,$L21:N$34,  ,1), 1, $AS$3)&gt;0,1,0)</f>
        <v>1</v>
      </c>
      <c r="AS21" s="13">
        <f>IF(   INDEX(LINEST($K21:$K$34,$L21:O$34,  ,1), 1, $AS$3)&gt;0,1,0)</f>
        <v>1</v>
      </c>
      <c r="AT21" s="37"/>
      <c r="AU21" s="12">
        <v>14</v>
      </c>
      <c r="AV21" s="16">
        <v>2012</v>
      </c>
      <c r="AW21" s="62">
        <v>1</v>
      </c>
      <c r="AX21" s="13">
        <f>IF(   INDEX(LINEST($K21:$K$34,$L21:M$34,  ,1), 1, $AZ$3)&gt;0,1,0)</f>
        <v>0</v>
      </c>
      <c r="AY21" s="13">
        <f>IF(   INDEX(LINEST($K21:$K$34,$L21:N$34,  ,1), 1, $AZ$3)&gt;0,1,0)</f>
        <v>1</v>
      </c>
      <c r="AZ21" s="13">
        <f>IF(   INDEX(LINEST($K21:$K$34,$L21:O$34,  ,1), 1, $AZ$3)&gt;0,1,0)</f>
        <v>1</v>
      </c>
      <c r="BA21" s="37"/>
      <c r="BB21" s="12">
        <v>14</v>
      </c>
      <c r="BC21" s="16">
        <v>2012</v>
      </c>
      <c r="BD21" s="62">
        <v>1</v>
      </c>
      <c r="BE21" s="62">
        <v>1</v>
      </c>
      <c r="BF21" s="13">
        <f>IF(   INDEX(LINEST($K21:$K$34,$L21:N$34,  ,1), 1, $BG$3)&gt;0,1,0)</f>
        <v>0</v>
      </c>
      <c r="BG21" s="13">
        <f>IF(   INDEX(LINEST($K21:$K$34,$L21:O$34,  ,1), 1, $BG$3)&gt;0,1,0)</f>
        <v>1</v>
      </c>
      <c r="BH21" s="37"/>
      <c r="BI21" s="12">
        <v>14</v>
      </c>
      <c r="BJ21" s="16">
        <v>2012</v>
      </c>
      <c r="BK21" s="62">
        <v>1</v>
      </c>
      <c r="BL21" s="62">
        <v>1</v>
      </c>
      <c r="BM21" s="62">
        <v>1</v>
      </c>
      <c r="BN21" s="13">
        <f>IF(   INDEX(LINEST($K21:$K$34,$L21:O$34,  ,1), 1, $BN$3)&gt;0,1,0)</f>
        <v>1</v>
      </c>
      <c r="BO21" s="37"/>
      <c r="BP21" s="12">
        <v>14</v>
      </c>
      <c r="BQ21" s="16">
        <v>2012</v>
      </c>
      <c r="BR21" s="63">
        <f t="shared" si="1"/>
        <v>0.98881750741479413</v>
      </c>
      <c r="BS21" s="63">
        <f t="shared" si="1"/>
        <v>0</v>
      </c>
      <c r="BT21" s="63">
        <f t="shared" si="1"/>
        <v>0</v>
      </c>
      <c r="BU21" s="63">
        <f t="shared" si="1"/>
        <v>0</v>
      </c>
      <c r="BV21" s="37"/>
      <c r="BW21" s="37"/>
      <c r="BY21" s="32" t="s">
        <v>135</v>
      </c>
      <c r="BZ21" s="32">
        <v>4</v>
      </c>
      <c r="CA21" s="32">
        <v>1611464450665607.3</v>
      </c>
      <c r="CB21" s="32">
        <v>402866112666401.81</v>
      </c>
      <c r="CC21" s="32">
        <v>853.99699401241435</v>
      </c>
      <c r="CD21" s="91">
        <v>3.7659973796041106E-21</v>
      </c>
    </row>
    <row r="22" spans="1:92" x14ac:dyDescent="0.25">
      <c r="A22">
        <v>14</v>
      </c>
      <c r="B22" s="69">
        <f t="shared" si="3"/>
        <v>3</v>
      </c>
      <c r="C22" s="70">
        <v>2</v>
      </c>
      <c r="D22" s="70">
        <v>4</v>
      </c>
      <c r="E22" s="71">
        <v>1</v>
      </c>
      <c r="G22" s="12">
        <v>13</v>
      </c>
      <c r="H22" s="16">
        <v>2013</v>
      </c>
      <c r="I22" s="43">
        <v>7203056.213776174</v>
      </c>
      <c r="J22" s="43">
        <v>11509102.738387467</v>
      </c>
      <c r="K22" s="30">
        <v>10017461.84195617</v>
      </c>
      <c r="L22" s="13">
        <v>6696500.3734088941</v>
      </c>
      <c r="M22" s="13">
        <v>7066670</v>
      </c>
      <c r="N22" s="13">
        <v>55417.97686444701</v>
      </c>
      <c r="O22" s="39">
        <v>3511.3829999999998</v>
      </c>
      <c r="P22" s="13">
        <f t="shared" si="2"/>
        <v>10174562.952169243</v>
      </c>
      <c r="Q22" s="37"/>
      <c r="R22" s="12">
        <v>13</v>
      </c>
      <c r="S22" s="16">
        <v>2013</v>
      </c>
      <c r="T22" s="57">
        <f xml:space="preserve"> INDEX(  LINEST( $K22:$K$34, $L22:M$34,  ,1), 3, 1)</f>
        <v>0.98806866349818123</v>
      </c>
      <c r="U22" s="57">
        <f xml:space="preserve"> INDEX(  LINEST( $K22:$K$34, $L22:N$34,  ,1), 3, 1)</f>
        <v>0.98822390200803556</v>
      </c>
      <c r="V22" s="57">
        <f xml:space="preserve"> INDEX(  LINEST( $K22:$K$34, $L22:O$34,  ,1), 3, 1)</f>
        <v>0.98948462599690912</v>
      </c>
      <c r="W22" s="57">
        <f xml:space="preserve"> INDEX(  LINEST( $K22:$K$34, $L22:P$34,  ,1), 3, 1)</f>
        <v>0.98948462599690912</v>
      </c>
      <c r="X22" s="37"/>
      <c r="Y22" s="12">
        <v>13</v>
      </c>
      <c r="Z22" s="16">
        <v>2013</v>
      </c>
      <c r="AA22" s="13">
        <f>IF(AND(TREND($K22:$K$34,$L22:L$34,$L$39:L$39)&gt;=$I$39,TREND($K22:$K$34,$L22:L$34,$L$39:L$39)&lt;=$J$39),1,0 )</f>
        <v>1</v>
      </c>
      <c r="AB22" s="13">
        <f>IF(AND(TREND($K22:$K$34,$L22:M$34,$L$39:M$39)&gt;=$I$39,TREND($K22:$K$34,$L22:M$34,$L$39:M$39)&lt;=$J$39),1,0 )</f>
        <v>1</v>
      </c>
      <c r="AC22" s="13">
        <f>IF(AND(TREND($K22:$K$34,$L22:N$34,$L$39:N$39)&gt;=$I$39,TREND($K22:$K$34,$L22:N$34,$L$39:N$39)&lt;=$J$39),1,0 )</f>
        <v>1</v>
      </c>
      <c r="AD22" s="13">
        <f>IF(AND(TREND($K22:$K$34,$L22:O$34,$L$39:O$39)&gt;=$I$39,TREND($K22:$K$34,$L22:O$34,$L$39:O$39)&lt;=$J$39),1,0 )</f>
        <v>1</v>
      </c>
      <c r="AE22" s="37"/>
      <c r="AF22" s="37"/>
      <c r="AG22" s="12">
        <v>13</v>
      </c>
      <c r="AH22" s="16">
        <v>2013</v>
      </c>
      <c r="AI22" s="13">
        <f>IF(INDEX(  LINEST($K22:$K$34,$L22:L$34,  ,1), 1, $AL$3)&gt;0,1,0)</f>
        <v>1</v>
      </c>
      <c r="AJ22" s="13">
        <f>IF(INDEX(  LINEST($K22:$K$34,$L22:M$34,  ,1), 1, $AL$3)&gt;0,1,0)</f>
        <v>1</v>
      </c>
      <c r="AK22" s="13">
        <f>IF(INDEX(  LINEST($K22:$K$34,$L22:N$34,  ,1), 1, $AL$3)&gt;0,1,0)</f>
        <v>1</v>
      </c>
      <c r="AL22" s="13">
        <f>IF(INDEX(  LINEST($K22:$K$34,$L22:O$34,  ,1), 1, $AL$3)&gt;0,1,0)</f>
        <v>0</v>
      </c>
      <c r="AM22" s="37"/>
      <c r="AN22" s="12">
        <v>13</v>
      </c>
      <c r="AO22" s="16">
        <v>2013</v>
      </c>
      <c r="AP22" s="13">
        <f>IF(   INDEX(LINEST($K22:$K$34,$L22:L$34,  ,1), 1, $AS$3)&gt;0,1,0)</f>
        <v>1</v>
      </c>
      <c r="AQ22" s="13">
        <f>IF(   INDEX(LINEST($K22:$K$34,$L22:M$34,  ,1), 1, $AS$3)&gt;0,1,0)</f>
        <v>1</v>
      </c>
      <c r="AR22" s="13">
        <f>IF(   INDEX(LINEST($K22:$K$34,$L22:N$34,  ,1), 1, $AS$3)&gt;0,1,0)</f>
        <v>1</v>
      </c>
      <c r="AS22" s="13">
        <f>IF(   INDEX(LINEST($K22:$K$34,$L22:O$34,  ,1), 1, $AS$3)&gt;0,1,0)</f>
        <v>1</v>
      </c>
      <c r="AT22" s="37"/>
      <c r="AU22" s="12">
        <v>13</v>
      </c>
      <c r="AV22" s="16">
        <v>2013</v>
      </c>
      <c r="AW22" s="62">
        <v>1</v>
      </c>
      <c r="AX22" s="13">
        <f>IF(   INDEX(LINEST($K22:$K$34,$L22:M$34,  ,1), 1, $AZ$3)&gt;0,1,0)</f>
        <v>0</v>
      </c>
      <c r="AY22" s="13">
        <f>IF(   INDEX(LINEST($K22:$K$34,$L22:N$34,  ,1), 1, $AZ$3)&gt;0,1,0)</f>
        <v>1</v>
      </c>
      <c r="AZ22" s="13">
        <f>IF(   INDEX(LINEST($K22:$K$34,$L22:O$34,  ,1), 1, $AZ$3)&gt;0,1,0)</f>
        <v>1</v>
      </c>
      <c r="BA22" s="37"/>
      <c r="BB22" s="12">
        <v>13</v>
      </c>
      <c r="BC22" s="16">
        <v>2013</v>
      </c>
      <c r="BD22" s="62">
        <v>1</v>
      </c>
      <c r="BE22" s="62">
        <v>1</v>
      </c>
      <c r="BF22" s="13">
        <f>IF(   INDEX(LINEST($K22:$K$34,$L22:N$34,  ,1), 1, $BG$3)&gt;0,1,0)</f>
        <v>0</v>
      </c>
      <c r="BG22" s="13">
        <f>IF(   INDEX(LINEST($K22:$K$34,$L22:O$34,  ,1), 1, $BG$3)&gt;0,1,0)</f>
        <v>1</v>
      </c>
      <c r="BH22" s="37"/>
      <c r="BI22" s="12">
        <v>13</v>
      </c>
      <c r="BJ22" s="16">
        <v>2013</v>
      </c>
      <c r="BK22" s="62">
        <v>1</v>
      </c>
      <c r="BL22" s="62">
        <v>1</v>
      </c>
      <c r="BM22" s="62">
        <v>1</v>
      </c>
      <c r="BN22" s="13">
        <f>IF(   INDEX(LINEST($K22:$K$34,$L22:O$34,  ,1), 1, $BN$3)&gt;0,1,0)</f>
        <v>1</v>
      </c>
      <c r="BO22" s="37"/>
      <c r="BP22" s="12">
        <v>13</v>
      </c>
      <c r="BQ22" s="16">
        <v>2013</v>
      </c>
      <c r="BR22" s="63">
        <f t="shared" si="1"/>
        <v>0.98806866349818123</v>
      </c>
      <c r="BS22" s="63">
        <f t="shared" si="1"/>
        <v>0</v>
      </c>
      <c r="BT22" s="63">
        <f t="shared" si="1"/>
        <v>0</v>
      </c>
      <c r="BU22" s="63">
        <f t="shared" si="1"/>
        <v>0</v>
      </c>
      <c r="BV22" s="37"/>
      <c r="BW22" s="37"/>
      <c r="BY22" s="32" t="s">
        <v>136</v>
      </c>
      <c r="BZ22" s="32">
        <v>19</v>
      </c>
      <c r="CA22" s="32">
        <v>8963094945683.5723</v>
      </c>
      <c r="CB22" s="32">
        <v>471741839246.50378</v>
      </c>
      <c r="CC22" s="32"/>
      <c r="CD22" s="32"/>
    </row>
    <row r="23" spans="1:92" ht="15.75" thickBot="1" x14ac:dyDescent="0.3">
      <c r="A23" s="1">
        <v>15</v>
      </c>
      <c r="B23" s="69">
        <f t="shared" si="3"/>
        <v>3</v>
      </c>
      <c r="C23" s="70">
        <v>1</v>
      </c>
      <c r="D23" s="70">
        <v>2</v>
      </c>
      <c r="E23" s="71">
        <v>4</v>
      </c>
      <c r="G23" s="12">
        <v>12</v>
      </c>
      <c r="H23" s="16">
        <v>2014</v>
      </c>
      <c r="I23" s="43">
        <v>8163748.1690284451</v>
      </c>
      <c r="J23" s="43">
        <v>12647143.853577789</v>
      </c>
      <c r="K23" s="30">
        <v>9925208.0999999996</v>
      </c>
      <c r="L23" s="13">
        <v>6933386.9000000004</v>
      </c>
      <c r="M23" s="13">
        <v>7517411</v>
      </c>
      <c r="N23" s="13">
        <v>58446.402896956672</v>
      </c>
      <c r="O23" s="39">
        <v>3511.895</v>
      </c>
      <c r="P23" s="13">
        <f t="shared" si="2"/>
        <v>10605951.62170127</v>
      </c>
      <c r="Q23" s="37"/>
      <c r="R23" s="12">
        <v>12</v>
      </c>
      <c r="S23" s="16">
        <v>2014</v>
      </c>
      <c r="T23" s="57">
        <f xml:space="preserve"> INDEX(  LINEST( $K23:$K$34, $L23:M$34,  ,1), 3, 1)</f>
        <v>0.98725397012678218</v>
      </c>
      <c r="U23" s="57">
        <f xml:space="preserve"> INDEX(  LINEST( $K23:$K$34, $L23:N$34,  ,1), 3, 1)</f>
        <v>0.98752375267933235</v>
      </c>
      <c r="V23" s="57">
        <f xml:space="preserve"> INDEX(  LINEST( $K23:$K$34, $L23:O$34,  ,1), 3, 1)</f>
        <v>0.98865876362831639</v>
      </c>
      <c r="W23" s="57">
        <f xml:space="preserve"> INDEX(  LINEST( $K23:$K$34, $L23:P$34,  ,1), 3, 1)</f>
        <v>0.98865876362831639</v>
      </c>
      <c r="X23" s="37"/>
      <c r="Y23" s="12">
        <v>12</v>
      </c>
      <c r="Z23" s="16">
        <v>2014</v>
      </c>
      <c r="AA23" s="13">
        <f>IF(AND(TREND($K23:$K$34,$L23:L$34,$L$39:L$39)&gt;=$I$39,TREND($K23:$K$34,$L23:L$34,$L$39:L$39)&lt;=$J$39),1,0 )</f>
        <v>1</v>
      </c>
      <c r="AB23" s="13">
        <f>IF(AND(TREND($K23:$K$34,$L23:M$34,$L$39:M$39)&gt;=$I$39,TREND($K23:$K$34,$L23:M$34,$L$39:M$39)&lt;=$J$39),1,0 )</f>
        <v>1</v>
      </c>
      <c r="AC23" s="13">
        <f>IF(AND(TREND($K23:$K$34,$L23:N$34,$L$39:N$39)&gt;=$I$39,TREND($K23:$K$34,$L23:N$34,$L$39:N$39)&lt;=$J$39),1,0 )</f>
        <v>1</v>
      </c>
      <c r="AD23" s="13">
        <f>IF(AND(TREND($K23:$K$34,$L23:O$34,$L$39:O$39)&gt;=$I$39,TREND($K23:$K$34,$L23:O$34,$L$39:O$39)&lt;=$J$39),1,0 )</f>
        <v>1</v>
      </c>
      <c r="AE23" s="37"/>
      <c r="AF23" s="37"/>
      <c r="AG23" s="12">
        <v>12</v>
      </c>
      <c r="AH23" s="16">
        <v>2014</v>
      </c>
      <c r="AI23" s="13">
        <f>IF(INDEX(  LINEST($K23:$K$34,$L23:L$34,  ,1), 1, $AL$3)&gt;0,1,0)</f>
        <v>1</v>
      </c>
      <c r="AJ23" s="13">
        <f>IF(INDEX(  LINEST($K23:$K$34,$L23:M$34,  ,1), 1, $AL$3)&gt;0,1,0)</f>
        <v>1</v>
      </c>
      <c r="AK23" s="13">
        <f>IF(INDEX(  LINEST($K23:$K$34,$L23:N$34,  ,1), 1, $AL$3)&gt;0,1,0)</f>
        <v>1</v>
      </c>
      <c r="AL23" s="13">
        <f>IF(INDEX(  LINEST($K23:$K$34,$L23:O$34,  ,1), 1, $AL$3)&gt;0,1,0)</f>
        <v>0</v>
      </c>
      <c r="AM23" s="37"/>
      <c r="AN23" s="12">
        <v>12</v>
      </c>
      <c r="AO23" s="16">
        <v>2014</v>
      </c>
      <c r="AP23" s="13">
        <f>IF(   INDEX(LINEST($K23:$K$34,$L23:L$34,  ,1), 1, $AS$3)&gt;0,1,0)</f>
        <v>1</v>
      </c>
      <c r="AQ23" s="13">
        <f>IF(   INDEX(LINEST($K23:$K$34,$L23:M$34,  ,1), 1, $AS$3)&gt;0,1,0)</f>
        <v>1</v>
      </c>
      <c r="AR23" s="13">
        <f>IF(   INDEX(LINEST($K23:$K$34,$L23:N$34,  ,1), 1, $AS$3)&gt;0,1,0)</f>
        <v>1</v>
      </c>
      <c r="AS23" s="13">
        <f>IF(   INDEX(LINEST($K23:$K$34,$L23:O$34,  ,1), 1, $AS$3)&gt;0,1,0)</f>
        <v>1</v>
      </c>
      <c r="AT23" s="37"/>
      <c r="AU23" s="12">
        <v>12</v>
      </c>
      <c r="AV23" s="16">
        <v>2014</v>
      </c>
      <c r="AW23" s="62">
        <v>1</v>
      </c>
      <c r="AX23" s="13">
        <f>IF(   INDEX(LINEST($K23:$K$34,$L23:M$34,  ,1), 1, $AZ$3)&gt;0,1,0)</f>
        <v>0</v>
      </c>
      <c r="AY23" s="13">
        <f>IF(   INDEX(LINEST($K23:$K$34,$L23:N$34,  ,1), 1, $AZ$3)&gt;0,1,0)</f>
        <v>1</v>
      </c>
      <c r="AZ23" s="13">
        <f>IF(   INDEX(LINEST($K23:$K$34,$L23:O$34,  ,1), 1, $AZ$3)&gt;0,1,0)</f>
        <v>1</v>
      </c>
      <c r="BA23" s="37"/>
      <c r="BB23" s="12">
        <v>12</v>
      </c>
      <c r="BC23" s="16">
        <v>2014</v>
      </c>
      <c r="BD23" s="62">
        <v>1</v>
      </c>
      <c r="BE23" s="62">
        <v>1</v>
      </c>
      <c r="BF23" s="13">
        <f>IF(   INDEX(LINEST($K23:$K$34,$L23:N$34,  ,1), 1, $BG$3)&gt;0,1,0)</f>
        <v>0</v>
      </c>
      <c r="BG23" s="13">
        <f>IF(   INDEX(LINEST($K23:$K$34,$L23:O$34,  ,1), 1, $BG$3)&gt;0,1,0)</f>
        <v>1</v>
      </c>
      <c r="BH23" s="37"/>
      <c r="BI23" s="12">
        <v>12</v>
      </c>
      <c r="BJ23" s="16">
        <v>2014</v>
      </c>
      <c r="BK23" s="62">
        <v>1</v>
      </c>
      <c r="BL23" s="62">
        <v>1</v>
      </c>
      <c r="BM23" s="62">
        <v>1</v>
      </c>
      <c r="BN23" s="13">
        <f>IF(   INDEX(LINEST($K23:$K$34,$L23:O$34,  ,1), 1, $BN$3)&gt;0,1,0)</f>
        <v>1</v>
      </c>
      <c r="BO23" s="37"/>
      <c r="BP23" s="12">
        <v>12</v>
      </c>
      <c r="BQ23" s="16">
        <v>2014</v>
      </c>
      <c r="BR23" s="63">
        <f t="shared" si="1"/>
        <v>0.98725397012678218</v>
      </c>
      <c r="BS23" s="63">
        <f t="shared" si="1"/>
        <v>0</v>
      </c>
      <c r="BT23" s="63">
        <f t="shared" si="1"/>
        <v>0</v>
      </c>
      <c r="BU23" s="63">
        <f t="shared" si="1"/>
        <v>0</v>
      </c>
      <c r="BV23" s="37"/>
      <c r="BW23" s="37"/>
      <c r="BY23" s="33" t="s">
        <v>137</v>
      </c>
      <c r="BZ23" s="33">
        <v>23</v>
      </c>
      <c r="CA23" s="33">
        <v>1620427545611290.8</v>
      </c>
      <c r="CB23" s="33"/>
      <c r="CC23" s="33"/>
      <c r="CD23" s="33"/>
      <c r="CJ23" s="44" t="s">
        <v>157</v>
      </c>
    </row>
    <row r="24" spans="1:92" ht="15.75" thickBot="1" x14ac:dyDescent="0.3">
      <c r="A24">
        <v>16</v>
      </c>
      <c r="B24" s="69">
        <f t="shared" si="3"/>
        <v>3</v>
      </c>
      <c r="C24" s="70">
        <v>1</v>
      </c>
      <c r="D24" s="70">
        <v>4</v>
      </c>
      <c r="E24" s="71">
        <v>2</v>
      </c>
      <c r="G24" s="12">
        <v>11</v>
      </c>
      <c r="H24" s="16">
        <v>2015</v>
      </c>
      <c r="I24" s="43">
        <v>9132743.5197487306</v>
      </c>
      <c r="J24" s="43">
        <v>13888801.353981158</v>
      </c>
      <c r="K24" s="30">
        <v>10706582.1</v>
      </c>
      <c r="L24" s="13">
        <v>7504676.2999999998</v>
      </c>
      <c r="M24" s="13">
        <v>7806215</v>
      </c>
      <c r="N24" s="13">
        <v>57428.570061473758</v>
      </c>
      <c r="O24" s="39">
        <v>3506.1019999999999</v>
      </c>
      <c r="P24" s="13">
        <f t="shared" si="2"/>
        <v>11142798.740273396</v>
      </c>
      <c r="Q24" s="37"/>
      <c r="R24" s="12">
        <v>11</v>
      </c>
      <c r="S24" s="16">
        <v>2015</v>
      </c>
      <c r="T24" s="57">
        <f xml:space="preserve"> INDEX(  LINEST( $K24:$K$34, $L24:M$34,  ,1), 3, 1)</f>
        <v>0.98590063483280299</v>
      </c>
      <c r="U24" s="57">
        <f xml:space="preserve"> INDEX(  LINEST( $K24:$K$34, $L24:N$34,  ,1), 3, 1)</f>
        <v>0.98615253050241702</v>
      </c>
      <c r="V24" s="57">
        <f xml:space="preserve"> INDEX(  LINEST( $K24:$K$34, $L24:O$34,  ,1), 3, 1)</f>
        <v>0.98799413994494478</v>
      </c>
      <c r="W24" s="57">
        <f xml:space="preserve"> INDEX(  LINEST( $K24:$K$34, $L24:P$34,  ,1), 3, 1)</f>
        <v>0.98799413994494478</v>
      </c>
      <c r="X24" s="37"/>
      <c r="Y24" s="12">
        <v>11</v>
      </c>
      <c r="Z24" s="16">
        <v>2015</v>
      </c>
      <c r="AA24" s="13">
        <f>IF(AND(TREND($K24:$K$34,$L24:L$34,$L$39:L$39)&gt;=$I$39,TREND($K24:$K$34,$L24:L$34,$L$39:L$39)&lt;=$J$39),1,0 )</f>
        <v>1</v>
      </c>
      <c r="AB24" s="13">
        <f>IF(AND(TREND($K24:$K$34,$L24:M$34,$L$39:M$39)&gt;=$I$39,TREND($K24:$K$34,$L24:M$34,$L$39:M$39)&lt;=$J$39),1,0 )</f>
        <v>1</v>
      </c>
      <c r="AC24" s="13">
        <f>IF(AND(TREND($K24:$K$34,$L24:N$34,$L$39:N$39)&gt;=$I$39,TREND($K24:$K$34,$L24:N$34,$L$39:N$39)&lt;=$J$39),1,0 )</f>
        <v>1</v>
      </c>
      <c r="AD24" s="13">
        <f>IF(AND(TREND($K24:$K$34,$L24:O$34,$L$39:O$39)&gt;=$I$39,TREND($K24:$K$34,$L24:O$34,$L$39:O$39)&lt;=$J$39),1,0 )</f>
        <v>1</v>
      </c>
      <c r="AE24" s="37"/>
      <c r="AF24" s="37"/>
      <c r="AG24" s="12">
        <v>11</v>
      </c>
      <c r="AH24" s="16">
        <v>2015</v>
      </c>
      <c r="AI24" s="13">
        <f>IF(INDEX(  LINEST($K24:$K$34,$L24:L$34,  ,1), 1, $AL$3)&gt;0,1,0)</f>
        <v>1</v>
      </c>
      <c r="AJ24" s="13">
        <f>IF(INDEX(  LINEST($K24:$K$34,$L24:M$34,  ,1), 1, $AL$3)&gt;0,1,0)</f>
        <v>1</v>
      </c>
      <c r="AK24" s="13">
        <f>IF(INDEX(  LINEST($K24:$K$34,$L24:N$34,  ,1), 1, $AL$3)&gt;0,1,0)</f>
        <v>1</v>
      </c>
      <c r="AL24" s="13">
        <f>IF(INDEX(  LINEST($K24:$K$34,$L24:O$34,  ,1), 1, $AL$3)&gt;0,1,0)</f>
        <v>0</v>
      </c>
      <c r="AM24" s="37"/>
      <c r="AN24" s="12">
        <v>11</v>
      </c>
      <c r="AO24" s="16">
        <v>2015</v>
      </c>
      <c r="AP24" s="13">
        <f>IF(   INDEX(LINEST($K24:$K$34,$L24:L$34,  ,1), 1, $AS$3)&gt;0,1,0)</f>
        <v>1</v>
      </c>
      <c r="AQ24" s="13">
        <f>IF(   INDEX(LINEST($K24:$K$34,$L24:M$34,  ,1), 1, $AS$3)&gt;0,1,0)</f>
        <v>1</v>
      </c>
      <c r="AR24" s="13">
        <f>IF(   INDEX(LINEST($K24:$K$34,$L24:N$34,  ,1), 1, $AS$3)&gt;0,1,0)</f>
        <v>1</v>
      </c>
      <c r="AS24" s="13">
        <f>IF(   INDEX(LINEST($K24:$K$34,$L24:O$34,  ,1), 1, $AS$3)&gt;0,1,0)</f>
        <v>1</v>
      </c>
      <c r="AT24" s="37"/>
      <c r="AU24" s="12">
        <v>11</v>
      </c>
      <c r="AV24" s="16">
        <v>2015</v>
      </c>
      <c r="AW24" s="62">
        <v>1</v>
      </c>
      <c r="AX24" s="13">
        <f>IF(   INDEX(LINEST($K24:$K$34,$L24:M$34,  ,1), 1, $AZ$3)&gt;0,1,0)</f>
        <v>0</v>
      </c>
      <c r="AY24" s="13">
        <f>IF(   INDEX(LINEST($K24:$K$34,$L24:N$34,  ,1), 1, $AZ$3)&gt;0,1,0)</f>
        <v>1</v>
      </c>
      <c r="AZ24" s="13">
        <f>IF(   INDEX(LINEST($K24:$K$34,$L24:O$34,  ,1), 1, $AZ$3)&gt;0,1,0)</f>
        <v>1</v>
      </c>
      <c r="BA24" s="37"/>
      <c r="BB24" s="12">
        <v>11</v>
      </c>
      <c r="BC24" s="16">
        <v>2015</v>
      </c>
      <c r="BD24" s="62">
        <v>1</v>
      </c>
      <c r="BE24" s="62">
        <v>1</v>
      </c>
      <c r="BF24" s="13">
        <f>IF(   INDEX(LINEST($K24:$K$34,$L24:N$34,  ,1), 1, $BG$3)&gt;0,1,0)</f>
        <v>0</v>
      </c>
      <c r="BG24" s="13">
        <f>IF(   INDEX(LINEST($K24:$K$34,$L24:O$34,  ,1), 1, $BG$3)&gt;0,1,0)</f>
        <v>1</v>
      </c>
      <c r="BH24" s="37"/>
      <c r="BI24" s="12">
        <v>11</v>
      </c>
      <c r="BJ24" s="16">
        <v>2015</v>
      </c>
      <c r="BK24" s="62">
        <v>1</v>
      </c>
      <c r="BL24" s="62">
        <v>1</v>
      </c>
      <c r="BM24" s="62">
        <v>1</v>
      </c>
      <c r="BN24" s="13">
        <f>IF(   INDEX(LINEST($K24:$K$34,$L24:O$34,  ,1), 1, $BN$3)&gt;0,1,0)</f>
        <v>1</v>
      </c>
      <c r="BO24" s="37"/>
      <c r="BP24" s="12">
        <v>11</v>
      </c>
      <c r="BQ24" s="16">
        <v>2015</v>
      </c>
      <c r="BR24" s="63">
        <f t="shared" si="1"/>
        <v>0.98590063483280299</v>
      </c>
      <c r="BS24" s="63">
        <f t="shared" si="1"/>
        <v>0</v>
      </c>
      <c r="BT24" s="63">
        <f t="shared" si="1"/>
        <v>0</v>
      </c>
      <c r="BU24" s="63">
        <f t="shared" si="1"/>
        <v>0</v>
      </c>
      <c r="BV24" s="37"/>
      <c r="BW24" s="37"/>
      <c r="CJ24" s="34" t="s">
        <v>144</v>
      </c>
      <c r="CK24" s="34" t="s">
        <v>132</v>
      </c>
    </row>
    <row r="25" spans="1:92" x14ac:dyDescent="0.25">
      <c r="A25" s="1">
        <v>17</v>
      </c>
      <c r="B25" s="69">
        <f t="shared" si="3"/>
        <v>3</v>
      </c>
      <c r="C25" s="70">
        <v>4</v>
      </c>
      <c r="D25" s="70">
        <v>2</v>
      </c>
      <c r="E25" s="71">
        <v>1</v>
      </c>
      <c r="G25" s="12">
        <v>10</v>
      </c>
      <c r="H25" s="16">
        <v>2016</v>
      </c>
      <c r="I25" s="43">
        <v>10111953.60401921</v>
      </c>
      <c r="J25" s="43">
        <v>15237079.271344533</v>
      </c>
      <c r="K25" s="30">
        <v>11852881.700000001</v>
      </c>
      <c r="L25" s="13">
        <v>8005749.4000000004</v>
      </c>
      <c r="M25" s="13">
        <v>8342023</v>
      </c>
      <c r="N25" s="13">
        <v>59750.30854984279</v>
      </c>
      <c r="O25" s="39">
        <v>3420.6927000000001</v>
      </c>
      <c r="P25" s="13">
        <f t="shared" si="2"/>
        <v>11878315.017391136</v>
      </c>
      <c r="Q25" s="37"/>
      <c r="R25" s="12">
        <v>10</v>
      </c>
      <c r="S25" s="16">
        <v>2016</v>
      </c>
      <c r="T25" s="57">
        <f xml:space="preserve"> INDEX(  LINEST( $K25:$K$34, $L25:M$34,  ,1), 3, 1)</f>
        <v>0.98422297966397343</v>
      </c>
      <c r="U25" s="57">
        <f xml:space="preserve"> INDEX(  LINEST( $K25:$K$34, $L25:N$34,  ,1), 3, 1)</f>
        <v>0.98445129867407044</v>
      </c>
      <c r="V25" s="57">
        <f xml:space="preserve"> INDEX(  LINEST( $K25:$K$34, $L25:O$34,  ,1), 3, 1)</f>
        <v>0.98672750898055539</v>
      </c>
      <c r="W25" s="57">
        <f xml:space="preserve"> INDEX(  LINEST( $K25:$K$34, $L25:P$34,  ,1), 3, 1)</f>
        <v>0.98672750898055539</v>
      </c>
      <c r="X25" s="37"/>
      <c r="Y25" s="12">
        <v>10</v>
      </c>
      <c r="Z25" s="16">
        <v>2016</v>
      </c>
      <c r="AA25" s="13">
        <f>IF(AND(TREND($K25:$K$34,$L25:L$34,$L$39:L$39)&gt;=$I$39,TREND($K25:$K$34,$L25:L$34,$L$39:L$39)&lt;=$J$39),1,0 )</f>
        <v>1</v>
      </c>
      <c r="AB25" s="13">
        <f>IF(AND(TREND($K25:$K$34,$L25:M$34,$L$39:M$39)&gt;=$I$39,TREND($K25:$K$34,$L25:M$34,$L$39:M$39)&lt;=$J$39),1,0 )</f>
        <v>1</v>
      </c>
      <c r="AC25" s="13">
        <f>IF(AND(TREND($K25:$K$34,$L25:N$34,$L$39:N$39)&gt;=$I$39,TREND($K25:$K$34,$L25:N$34,$L$39:N$39)&lt;=$J$39),1,0 )</f>
        <v>1</v>
      </c>
      <c r="AD25" s="13">
        <f>IF(AND(TREND($K25:$K$34,$L25:O$34,$L$39:O$39)&gt;=$I$39,TREND($K25:$K$34,$L25:O$34,$L$39:O$39)&lt;=$J$39),1,0 )</f>
        <v>1</v>
      </c>
      <c r="AE25" s="37"/>
      <c r="AF25" s="37"/>
      <c r="AG25" s="12">
        <v>10</v>
      </c>
      <c r="AH25" s="16">
        <v>2016</v>
      </c>
      <c r="AI25" s="13">
        <f>IF(INDEX(  LINEST($K25:$K$34,$L25:L$34,  ,1), 1, $AL$3)&gt;0,1,0)</f>
        <v>1</v>
      </c>
      <c r="AJ25" s="13">
        <f>IF(INDEX(  LINEST($K25:$K$34,$L25:M$34,  ,1), 1, $AL$3)&gt;0,1,0)</f>
        <v>1</v>
      </c>
      <c r="AK25" s="13">
        <f>IF(INDEX(  LINEST($K25:$K$34,$L25:N$34,  ,1), 1, $AL$3)&gt;0,1,0)</f>
        <v>1</v>
      </c>
      <c r="AL25" s="13">
        <f>IF(INDEX(  LINEST($K25:$K$34,$L25:O$34,  ,1), 1, $AL$3)&gt;0,1,0)</f>
        <v>0</v>
      </c>
      <c r="AM25" s="37"/>
      <c r="AN25" s="12">
        <v>10</v>
      </c>
      <c r="AO25" s="16">
        <v>2016</v>
      </c>
      <c r="AP25" s="13">
        <f>IF(   INDEX(LINEST($K25:$K$34,$L25:L$34,  ,1), 1, $AS$3)&gt;0,1,0)</f>
        <v>1</v>
      </c>
      <c r="AQ25" s="13">
        <f>IF(   INDEX(LINEST($K25:$K$34,$L25:M$34,  ,1), 1, $AS$3)&gt;0,1,0)</f>
        <v>1</v>
      </c>
      <c r="AR25" s="13">
        <f>IF(   INDEX(LINEST($K25:$K$34,$L25:N$34,  ,1), 1, $AS$3)&gt;0,1,0)</f>
        <v>1</v>
      </c>
      <c r="AS25" s="13">
        <f>IF(   INDEX(LINEST($K25:$K$34,$L25:O$34,  ,1), 1, $AS$3)&gt;0,1,0)</f>
        <v>1</v>
      </c>
      <c r="AT25" s="37"/>
      <c r="AU25" s="12">
        <v>10</v>
      </c>
      <c r="AV25" s="16">
        <v>2016</v>
      </c>
      <c r="AW25" s="62">
        <v>1</v>
      </c>
      <c r="AX25" s="13">
        <f>IF(   INDEX(LINEST($K25:$K$34,$L25:M$34,  ,1), 1, $AZ$3)&gt;0,1,0)</f>
        <v>0</v>
      </c>
      <c r="AY25" s="13">
        <f>IF(   INDEX(LINEST($K25:$K$34,$L25:N$34,  ,1), 1, $AZ$3)&gt;0,1,0)</f>
        <v>1</v>
      </c>
      <c r="AZ25" s="13">
        <f>IF(   INDEX(LINEST($K25:$K$34,$L25:O$34,  ,1), 1, $AZ$3)&gt;0,1,0)</f>
        <v>1</v>
      </c>
      <c r="BA25" s="37"/>
      <c r="BB25" s="12">
        <v>10</v>
      </c>
      <c r="BC25" s="16">
        <v>2016</v>
      </c>
      <c r="BD25" s="62">
        <v>1</v>
      </c>
      <c r="BE25" s="62">
        <v>1</v>
      </c>
      <c r="BF25" s="13">
        <f>IF(   INDEX(LINEST($K25:$K$34,$L25:N$34,  ,1), 1, $BG$3)&gt;0,1,0)</f>
        <v>0</v>
      </c>
      <c r="BG25" s="13">
        <f>IF(   INDEX(LINEST($K25:$K$34,$L25:O$34,  ,1), 1, $BG$3)&gt;0,1,0)</f>
        <v>1</v>
      </c>
      <c r="BH25" s="37"/>
      <c r="BI25" s="12">
        <v>10</v>
      </c>
      <c r="BJ25" s="16">
        <v>2016</v>
      </c>
      <c r="BK25" s="62">
        <v>1</v>
      </c>
      <c r="BL25" s="62">
        <v>1</v>
      </c>
      <c r="BM25" s="62">
        <v>1</v>
      </c>
      <c r="BN25" s="13">
        <f>IF(   INDEX(LINEST($K25:$K$34,$L25:O$34,  ,1), 1, $BN$3)&gt;0,1,0)</f>
        <v>1</v>
      </c>
      <c r="BO25" s="37"/>
      <c r="BP25" s="12">
        <v>10</v>
      </c>
      <c r="BQ25" s="16">
        <v>2016</v>
      </c>
      <c r="BR25" s="63">
        <f t="shared" si="1"/>
        <v>0.98422297966397343</v>
      </c>
      <c r="BS25" s="63">
        <f t="shared" si="1"/>
        <v>0</v>
      </c>
      <c r="BT25" s="63">
        <f t="shared" si="1"/>
        <v>0</v>
      </c>
      <c r="BU25" s="63">
        <f t="shared" si="1"/>
        <v>0</v>
      </c>
      <c r="BV25" s="37"/>
      <c r="BW25" s="37"/>
      <c r="BY25" s="34"/>
      <c r="BZ25" s="92" t="s">
        <v>144</v>
      </c>
      <c r="CA25" s="92" t="s">
        <v>132</v>
      </c>
      <c r="CB25" s="92" t="s">
        <v>145</v>
      </c>
      <c r="CC25" s="92" t="s">
        <v>146</v>
      </c>
      <c r="CD25" s="92" t="s">
        <v>147</v>
      </c>
      <c r="CE25" s="92" t="s">
        <v>148</v>
      </c>
      <c r="CF25" s="92" t="s">
        <v>149</v>
      </c>
      <c r="CG25" s="92" t="s">
        <v>150</v>
      </c>
      <c r="CJ25" s="45">
        <v>1</v>
      </c>
      <c r="CK25" s="45">
        <v>2</v>
      </c>
      <c r="CL25" s="45">
        <v>3</v>
      </c>
      <c r="CM25" s="45">
        <v>4</v>
      </c>
      <c r="CN25" s="45">
        <v>5</v>
      </c>
    </row>
    <row r="26" spans="1:92" ht="15.75" thickBot="1" x14ac:dyDescent="0.3">
      <c r="A26">
        <v>18</v>
      </c>
      <c r="B26" s="72">
        <f t="shared" si="3"/>
        <v>3</v>
      </c>
      <c r="C26" s="73">
        <v>4</v>
      </c>
      <c r="D26" s="73">
        <v>1</v>
      </c>
      <c r="E26" s="74">
        <v>2</v>
      </c>
      <c r="G26" s="12">
        <v>9</v>
      </c>
      <c r="H26" s="16">
        <v>2017</v>
      </c>
      <c r="I26" s="43">
        <v>11105090.40919121</v>
      </c>
      <c r="J26" s="43">
        <v>16693377.976902718</v>
      </c>
      <c r="K26" s="30">
        <v>12766002.800000001</v>
      </c>
      <c r="L26" s="13">
        <v>8435287.0999999996</v>
      </c>
      <c r="M26" s="13">
        <v>8435287</v>
      </c>
      <c r="N26" s="13">
        <v>71121.2</v>
      </c>
      <c r="O26" s="39">
        <v>4608.7519299999994</v>
      </c>
      <c r="P26" s="13">
        <f t="shared" si="2"/>
        <v>11975639.912067607</v>
      </c>
      <c r="Q26" s="37"/>
      <c r="R26" s="12">
        <v>9</v>
      </c>
      <c r="S26" s="16">
        <v>2017</v>
      </c>
      <c r="T26" s="57">
        <f xml:space="preserve"> INDEX(  LINEST( $K26:$K$34, $L26:M$34,  ,1), 3, 1)</f>
        <v>0.98238871874917533</v>
      </c>
      <c r="U26" s="57">
        <f xml:space="preserve"> INDEX(  LINEST( $K26:$K$34, $L26:N$34,  ,1), 3, 1)</f>
        <v>0.9842149412856056</v>
      </c>
      <c r="V26" s="57">
        <f xml:space="preserve"> INDEX(  LINEST( $K26:$K$34, $L26:O$34,  ,1), 3, 1)</f>
        <v>0.99297488500199071</v>
      </c>
      <c r="W26" s="57">
        <f xml:space="preserve"> INDEX(  LINEST( $K26:$K$34, $L26:P$34,  ,1), 3, 1)</f>
        <v>0.99297488500198972</v>
      </c>
      <c r="X26" s="37"/>
      <c r="Y26" s="12">
        <v>9</v>
      </c>
      <c r="Z26" s="16">
        <v>2017</v>
      </c>
      <c r="AA26" s="13">
        <f>IF(AND(TREND($K26:$K$34,$L26:L$34,$L$39:L$39)&gt;=$I$39,TREND($K26:$K$34,$L26:L$34,$L$39:L$39)&lt;=$J$39),1,0 )</f>
        <v>1</v>
      </c>
      <c r="AB26" s="13">
        <f>IF(AND(TREND($K26:$K$34,$L26:M$34,$L$39:M$39)&gt;=$I$39,TREND($K26:$K$34,$L26:M$34,$L$39:M$39)&lt;=$J$39),1,0 )</f>
        <v>1</v>
      </c>
      <c r="AC26" s="13">
        <f>IF(AND(TREND($K26:$K$34,$L26:N$34,$L$39:N$39)&gt;=$I$39,TREND($K26:$K$34,$L26:N$34,$L$39:N$39)&lt;=$J$39),1,0 )</f>
        <v>1</v>
      </c>
      <c r="AD26" s="13">
        <f>IF(AND(TREND($K26:$K$34,$L26:O$34,$L$39:O$39)&gt;=$I$39,TREND($K26:$K$34,$L26:O$34,$L$39:O$39)&lt;=$J$39),1,0 )</f>
        <v>0</v>
      </c>
      <c r="AE26" s="37"/>
      <c r="AF26" s="37"/>
      <c r="AG26" s="12">
        <v>9</v>
      </c>
      <c r="AH26" s="16">
        <v>2017</v>
      </c>
      <c r="AI26" s="13">
        <f>IF(INDEX(  LINEST($K26:$K$34,$L26:L$34,  ,1), 1, $AL$3)&gt;0,1,0)</f>
        <v>1</v>
      </c>
      <c r="AJ26" s="13">
        <f>IF(INDEX(  LINEST($K26:$K$34,$L26:M$34,  ,1), 1, $AL$3)&gt;0,1,0)</f>
        <v>1</v>
      </c>
      <c r="AK26" s="13">
        <f>IF(INDEX(  LINEST($K26:$K$34,$L26:N$34,  ,1), 1, $AL$3)&gt;0,1,0)</f>
        <v>1</v>
      </c>
      <c r="AL26" s="13">
        <f>IF(INDEX(  LINEST($K26:$K$34,$L26:O$34,  ,1), 1, $AL$3)&gt;0,1,0)</f>
        <v>0</v>
      </c>
      <c r="AM26" s="37"/>
      <c r="AN26" s="12">
        <v>9</v>
      </c>
      <c r="AO26" s="16">
        <v>2017</v>
      </c>
      <c r="AP26" s="13">
        <f>IF(   INDEX(LINEST($K26:$K$34,$L26:L$34,  ,1), 1, $AS$3)&gt;0,1,0)</f>
        <v>1</v>
      </c>
      <c r="AQ26" s="13">
        <f>IF(   INDEX(LINEST($K26:$K$34,$L26:M$34,  ,1), 1, $AS$3)&gt;0,1,0)</f>
        <v>1</v>
      </c>
      <c r="AR26" s="13">
        <f>IF(   INDEX(LINEST($K26:$K$34,$L26:N$34,  ,1), 1, $AS$3)&gt;0,1,0)</f>
        <v>1</v>
      </c>
      <c r="AS26" s="13">
        <f>IF(   INDEX(LINEST($K26:$K$34,$L26:O$34,  ,1), 1, $AS$3)&gt;0,1,0)</f>
        <v>1</v>
      </c>
      <c r="AT26" s="37"/>
      <c r="AU26" s="12">
        <v>9</v>
      </c>
      <c r="AV26" s="16">
        <v>2017</v>
      </c>
      <c r="AW26" s="62">
        <v>1</v>
      </c>
      <c r="AX26" s="13">
        <f>IF(   INDEX(LINEST($K26:$K$34,$L26:M$34,  ,1), 1, $AZ$3)&gt;0,1,0)</f>
        <v>0</v>
      </c>
      <c r="AY26" s="13">
        <f>IF(   INDEX(LINEST($K26:$K$34,$L26:N$34,  ,1), 1, $AZ$3)&gt;0,1,0)</f>
        <v>1</v>
      </c>
      <c r="AZ26" s="13">
        <f>IF(   INDEX(LINEST($K26:$K$34,$L26:O$34,  ,1), 1, $AZ$3)&gt;0,1,0)</f>
        <v>0</v>
      </c>
      <c r="BA26" s="37"/>
      <c r="BB26" s="12">
        <v>9</v>
      </c>
      <c r="BC26" s="16">
        <v>2017</v>
      </c>
      <c r="BD26" s="62">
        <v>1</v>
      </c>
      <c r="BE26" s="62">
        <v>1</v>
      </c>
      <c r="BF26" s="13">
        <f>IF(   INDEX(LINEST($K26:$K$34,$L26:N$34,  ,1), 1, $BG$3)&gt;0,1,0)</f>
        <v>0</v>
      </c>
      <c r="BG26" s="13">
        <f>IF(   INDEX(LINEST($K26:$K$34,$L26:O$34,  ,1), 1, $BG$3)&gt;0,1,0)</f>
        <v>0</v>
      </c>
      <c r="BH26" s="37"/>
      <c r="BI26" s="12">
        <v>9</v>
      </c>
      <c r="BJ26" s="16">
        <v>2017</v>
      </c>
      <c r="BK26" s="62">
        <v>1</v>
      </c>
      <c r="BL26" s="62">
        <v>1</v>
      </c>
      <c r="BM26" s="62">
        <v>1</v>
      </c>
      <c r="BN26" s="13">
        <f>IF(   INDEX(LINEST($K26:$K$34,$L26:O$34,  ,1), 1, $BN$3)&gt;0,1,0)</f>
        <v>1</v>
      </c>
      <c r="BO26" s="37"/>
      <c r="BP26" s="12">
        <v>9</v>
      </c>
      <c r="BQ26" s="16">
        <v>2017</v>
      </c>
      <c r="BR26" s="63">
        <f t="shared" si="1"/>
        <v>0.98238871874917533</v>
      </c>
      <c r="BS26" s="63">
        <f t="shared" si="1"/>
        <v>0</v>
      </c>
      <c r="BT26" s="63">
        <f t="shared" si="1"/>
        <v>0</v>
      </c>
      <c r="BU26" s="63">
        <f t="shared" si="1"/>
        <v>0</v>
      </c>
      <c r="BV26" s="37"/>
      <c r="BW26" s="37"/>
      <c r="BY26" s="32" t="s">
        <v>138</v>
      </c>
      <c r="BZ26" s="93">
        <v>2880488.2330697887</v>
      </c>
      <c r="CA26" s="94">
        <v>2324743.0346564753</v>
      </c>
      <c r="CB26" s="94">
        <v>1.2390566140551682</v>
      </c>
      <c r="CC26" s="95">
        <v>0.23041326259115352</v>
      </c>
      <c r="CD26" s="94">
        <v>-1985254.8587843848</v>
      </c>
      <c r="CE26" s="94">
        <v>7746231.3249239624</v>
      </c>
      <c r="CF26" s="94">
        <v>-1985254.8587843848</v>
      </c>
      <c r="CG26" s="94">
        <v>7746231.3249239624</v>
      </c>
      <c r="CI26" s="46">
        <v>5</v>
      </c>
      <c r="CJ26" s="47">
        <f t="shared" ref="CJ26:CN30" si="4">INDEX(  LINEST($K$11:$K$34,$L$11:$O$34,  ,1), CJ$25, $CI26)</f>
        <v>2880488.2330697887</v>
      </c>
      <c r="CK26" s="48">
        <f t="shared" si="4"/>
        <v>2324743.0346564753</v>
      </c>
      <c r="CL26" s="12"/>
      <c r="CM26" s="12"/>
      <c r="CN26" s="12"/>
    </row>
    <row r="27" spans="1:92" x14ac:dyDescent="0.25">
      <c r="A27" s="1">
        <v>19</v>
      </c>
      <c r="B27" s="66">
        <f>B21+1</f>
        <v>4</v>
      </c>
      <c r="C27" s="67">
        <v>2</v>
      </c>
      <c r="D27" s="67">
        <v>3</v>
      </c>
      <c r="E27" s="68">
        <v>1</v>
      </c>
      <c r="G27" s="12">
        <v>8</v>
      </c>
      <c r="H27" s="16">
        <v>2018</v>
      </c>
      <c r="I27" s="43">
        <v>12116896.199047633</v>
      </c>
      <c r="J27" s="43">
        <v>18258272.037383951</v>
      </c>
      <c r="K27" s="30">
        <v>13515794</v>
      </c>
      <c r="L27" s="13">
        <v>8889867.7000000011</v>
      </c>
      <c r="M27" s="13">
        <v>8889868</v>
      </c>
      <c r="N27" s="13">
        <v>79509</v>
      </c>
      <c r="O27" s="39">
        <v>4690.2311</v>
      </c>
      <c r="P27" s="13">
        <f t="shared" si="2"/>
        <v>12875879.003359264</v>
      </c>
      <c r="Q27" s="37"/>
      <c r="R27" s="12">
        <v>8</v>
      </c>
      <c r="S27" s="16">
        <v>2018</v>
      </c>
      <c r="T27" s="57">
        <f xml:space="preserve"> INDEX(  LINEST( $K27:$K$34, $L27:M$34,  ,1), 3, 1)</f>
        <v>0.98163873759543285</v>
      </c>
      <c r="U27" s="57">
        <f xml:space="preserve"> INDEX(  LINEST( $K27:$K$34, $L27:N$34,  ,1), 3, 1)</f>
        <v>0.99013943659078729</v>
      </c>
      <c r="V27" s="57">
        <f xml:space="preserve"> INDEX(  LINEST( $K27:$K$34, $L27:O$34,  ,1), 3, 1)</f>
        <v>0.99216162703994826</v>
      </c>
      <c r="W27" s="57">
        <f xml:space="preserve"> INDEX(  LINEST( $K27:$K$34, $L27:P$34,  ,1), 3, 1)</f>
        <v>0.99216162703994759</v>
      </c>
      <c r="X27" s="37"/>
      <c r="Y27" s="12">
        <v>8</v>
      </c>
      <c r="Z27" s="16">
        <v>2018</v>
      </c>
      <c r="AA27" s="13">
        <f>IF(AND(TREND($K27:$K$34,$L27:L$34,$L$39:L$39)&gt;=$I$39,TREND($K27:$K$34,$L27:L$34,$L$39:L$39)&lt;=$J$39),1,0 )</f>
        <v>1</v>
      </c>
      <c r="AB27" s="13">
        <f>IF(AND(TREND($K27:$K$34,$L27:M$34,$L$39:M$39)&gt;=$I$39,TREND($K27:$K$34,$L27:M$34,$L$39:M$39)&lt;=$J$39),1,0 )</f>
        <v>1</v>
      </c>
      <c r="AC27" s="13">
        <f>IF(AND(TREND($K27:$K$34,$L27:N$34,$L$39:N$39)&gt;=$I$39,TREND($K27:$K$34,$L27:N$34,$L$39:N$39)&lt;=$J$39),1,0 )</f>
        <v>0</v>
      </c>
      <c r="AD27" s="13">
        <f>IF(AND(TREND($K27:$K$34,$L27:O$34,$L$39:O$39)&gt;=$I$39,TREND($K27:$K$34,$L27:O$34,$L$39:O$39)&lt;=$J$39),1,0 )</f>
        <v>0</v>
      </c>
      <c r="AE27" s="37"/>
      <c r="AF27" s="37"/>
      <c r="AG27" s="12">
        <v>8</v>
      </c>
      <c r="AH27" s="16">
        <v>2018</v>
      </c>
      <c r="AI27" s="13">
        <f>IF(INDEX(  LINEST($K27:$K$34,$L27:L$34,  ,1), 1, $AL$3)&gt;0,1,0)</f>
        <v>1</v>
      </c>
      <c r="AJ27" s="13">
        <f>IF(INDEX(  LINEST($K27:$K$34,$L27:M$34,  ,1), 1, $AL$3)&gt;0,1,0)</f>
        <v>1</v>
      </c>
      <c r="AK27" s="13">
        <f>IF(INDEX(  LINEST($K27:$K$34,$L27:N$34,  ,1), 1, $AL$3)&gt;0,1,0)</f>
        <v>1</v>
      </c>
      <c r="AL27" s="13">
        <f>IF(INDEX(  LINEST($K27:$K$34,$L27:O$34,  ,1), 1, $AL$3)&gt;0,1,0)</f>
        <v>0</v>
      </c>
      <c r="AM27" s="37"/>
      <c r="AN27" s="12">
        <v>8</v>
      </c>
      <c r="AO27" s="16">
        <v>2018</v>
      </c>
      <c r="AP27" s="13">
        <f>IF(   INDEX(LINEST($K27:$K$34,$L27:L$34,  ,1), 1, $AS$3)&gt;0,1,0)</f>
        <v>0</v>
      </c>
      <c r="AQ27" s="13">
        <f>IF(   INDEX(LINEST($K27:$K$34,$L27:M$34,  ,1), 1, $AS$3)&gt;0,1,0)</f>
        <v>1</v>
      </c>
      <c r="AR27" s="13">
        <f>IF(   INDEX(LINEST($K27:$K$34,$L27:N$34,  ,1), 1, $AS$3)&gt;0,1,0)</f>
        <v>0</v>
      </c>
      <c r="AS27" s="13">
        <f>IF(   INDEX(LINEST($K27:$K$34,$L27:O$34,  ,1), 1, $AS$3)&gt;0,1,0)</f>
        <v>1</v>
      </c>
      <c r="AT27" s="37"/>
      <c r="AU27" s="12">
        <v>8</v>
      </c>
      <c r="AV27" s="16">
        <v>2018</v>
      </c>
      <c r="AW27" s="62">
        <v>1</v>
      </c>
      <c r="AX27" s="13">
        <f>IF(   INDEX(LINEST($K27:$K$34,$L27:M$34,  ,1), 1, $AZ$3)&gt;0,1,0)</f>
        <v>0</v>
      </c>
      <c r="AY27" s="13">
        <f>IF(   INDEX(LINEST($K27:$K$34,$L27:N$34,  ,1), 1, $AZ$3)&gt;0,1,0)</f>
        <v>1</v>
      </c>
      <c r="AZ27" s="13">
        <f>IF(   INDEX(LINEST($K27:$K$34,$L27:O$34,  ,1), 1, $AZ$3)&gt;0,1,0)</f>
        <v>0</v>
      </c>
      <c r="BA27" s="37"/>
      <c r="BB27" s="12">
        <v>8</v>
      </c>
      <c r="BC27" s="16">
        <v>2018</v>
      </c>
      <c r="BD27" s="62">
        <v>1</v>
      </c>
      <c r="BE27" s="62">
        <v>1</v>
      </c>
      <c r="BF27" s="13">
        <f>IF(   INDEX(LINEST($K27:$K$34,$L27:N$34,  ,1), 1, $BG$3)&gt;0,1,0)</f>
        <v>0</v>
      </c>
      <c r="BG27" s="13">
        <f>IF(   INDEX(LINEST($K27:$K$34,$L27:O$34,  ,1), 1, $BG$3)&gt;0,1,0)</f>
        <v>0</v>
      </c>
      <c r="BH27" s="37"/>
      <c r="BI27" s="12">
        <v>8</v>
      </c>
      <c r="BJ27" s="16">
        <v>2018</v>
      </c>
      <c r="BK27" s="62">
        <v>1</v>
      </c>
      <c r="BL27" s="62">
        <v>1</v>
      </c>
      <c r="BM27" s="62">
        <v>1</v>
      </c>
      <c r="BN27" s="13">
        <f>IF(   INDEX(LINEST($K27:$K$34,$L27:O$34,  ,1), 1, $BN$3)&gt;0,1,0)</f>
        <v>1</v>
      </c>
      <c r="BO27" s="37"/>
      <c r="BP27" s="12">
        <v>8</v>
      </c>
      <c r="BQ27" s="16">
        <v>2018</v>
      </c>
      <c r="BR27" s="63">
        <f t="shared" ref="BR27:BU34" si="5">PRODUCT(T27,AA27,AI27,AP27,AW27,BD27,BK27)</f>
        <v>0</v>
      </c>
      <c r="BS27" s="63">
        <f t="shared" si="5"/>
        <v>0</v>
      </c>
      <c r="BT27" s="63">
        <f t="shared" si="5"/>
        <v>0</v>
      </c>
      <c r="BU27" s="63">
        <f t="shared" si="5"/>
        <v>0</v>
      </c>
      <c r="BV27" s="37"/>
      <c r="BW27" s="37"/>
      <c r="BY27" s="11" t="s">
        <v>104</v>
      </c>
      <c r="BZ27" s="96">
        <v>1.0229750274669891</v>
      </c>
      <c r="CA27" s="94">
        <v>0.23911098265006031</v>
      </c>
      <c r="CB27" s="94">
        <v>4.2782435843363844</v>
      </c>
      <c r="CC27" s="95">
        <v>4.060149971104321E-4</v>
      </c>
      <c r="CD27" s="94">
        <v>0.52250998910720492</v>
      </c>
      <c r="CE27" s="94">
        <v>1.5234400658267733</v>
      </c>
      <c r="CF27" s="94">
        <v>0.52250998910720492</v>
      </c>
      <c r="CG27" s="94">
        <v>1.5234400658267733</v>
      </c>
      <c r="CI27" s="46">
        <v>4</v>
      </c>
      <c r="CJ27" s="49">
        <f t="shared" si="4"/>
        <v>1.0229750274669891</v>
      </c>
      <c r="CK27" s="48">
        <f t="shared" si="4"/>
        <v>0.23911098265006031</v>
      </c>
      <c r="CL27" s="12"/>
      <c r="CM27" s="12"/>
      <c r="CN27" s="12"/>
    </row>
    <row r="28" spans="1:92" x14ac:dyDescent="0.25">
      <c r="A28">
        <v>20</v>
      </c>
      <c r="B28" s="69">
        <f t="shared" si="3"/>
        <v>4</v>
      </c>
      <c r="C28" s="70">
        <v>2</v>
      </c>
      <c r="D28" s="70">
        <v>1</v>
      </c>
      <c r="E28" s="71">
        <v>3</v>
      </c>
      <c r="G28" s="12">
        <v>7</v>
      </c>
      <c r="H28" s="16">
        <v>2019</v>
      </c>
      <c r="I28" s="43">
        <v>13152464.67318739</v>
      </c>
      <c r="J28" s="43">
        <v>19932196.813244045</v>
      </c>
      <c r="K28" s="30">
        <v>13615271.9</v>
      </c>
      <c r="L28" s="13">
        <v>9318440.1999999993</v>
      </c>
      <c r="M28" s="13">
        <v>9438926</v>
      </c>
      <c r="N28" s="13">
        <v>84992.9</v>
      </c>
      <c r="O28" s="39">
        <v>4692.8642</v>
      </c>
      <c r="P28" s="13">
        <f t="shared" si="2"/>
        <v>13648410.010231204</v>
      </c>
      <c r="Q28" s="37"/>
      <c r="R28" s="12">
        <v>7</v>
      </c>
      <c r="S28" s="16">
        <v>2019</v>
      </c>
      <c r="T28" s="57">
        <f xml:space="preserve"> INDEX(  LINEST( $K28:$K$34, $L28:M$34,  ,1), 3, 1)</f>
        <v>0.98281886127854068</v>
      </c>
      <c r="U28" s="57">
        <f xml:space="preserve"> INDEX(  LINEST( $K28:$K$34, $L28:N$34,  ,1), 3, 1)</f>
        <v>0.99625495598650071</v>
      </c>
      <c r="V28" s="57">
        <f xml:space="preserve"> INDEX(  LINEST( $K28:$K$34, $L28:O$34,  ,1), 3, 1)</f>
        <v>0.99640602429449521</v>
      </c>
      <c r="W28" s="57">
        <f xml:space="preserve"> INDEX(  LINEST( $K28:$K$34, $L28:P$34,  ,1), 3, 1)</f>
        <v>0.99640602429449521</v>
      </c>
      <c r="X28" s="37"/>
      <c r="Y28" s="12">
        <v>7</v>
      </c>
      <c r="Z28" s="16">
        <v>2019</v>
      </c>
      <c r="AA28" s="13">
        <f>IF(AND(TREND($K28:$K$34,$L28:L$34,$L$39:L$39)&gt;=$I$39,TREND($K28:$K$34,$L28:L$34,$L$39:L$39)&lt;=$J$39),1,0 )</f>
        <v>1</v>
      </c>
      <c r="AB28" s="13">
        <f>IF(AND(TREND($K28:$K$34,$L28:M$34,$L$39:M$39)&gt;=$I$39,TREND($K28:$K$34,$L28:M$34,$L$39:M$39)&lt;=$J$39),1,0 )</f>
        <v>1</v>
      </c>
      <c r="AC28" s="13">
        <f>IF(AND(TREND($K28:$K$34,$L28:N$34,$L$39:N$39)&gt;=$I$39,TREND($K28:$K$34,$L28:N$34,$L$39:N$39)&lt;=$J$39),1,0 )</f>
        <v>0</v>
      </c>
      <c r="AD28" s="13">
        <f>IF(AND(TREND($K28:$K$34,$L28:O$34,$L$39:O$39)&gt;=$I$39,TREND($K28:$K$34,$L28:O$34,$L$39:O$39)&lt;=$J$39),1,0 )</f>
        <v>0</v>
      </c>
      <c r="AE28" s="37"/>
      <c r="AF28" s="37"/>
      <c r="AG28" s="12">
        <v>7</v>
      </c>
      <c r="AH28" s="16">
        <v>2019</v>
      </c>
      <c r="AI28" s="13">
        <f>IF(INDEX(  LINEST($K28:$K$34,$L28:L$34,  ,1), 1, $AL$3)&gt;0,1,0)</f>
        <v>1</v>
      </c>
      <c r="AJ28" s="13">
        <f>IF(INDEX(  LINEST($K28:$K$34,$L28:M$34,  ,1), 1, $AL$3)&gt;0,1,0)</f>
        <v>1</v>
      </c>
      <c r="AK28" s="13">
        <f>IF(INDEX(  LINEST($K28:$K$34,$L28:N$34,  ,1), 1, $AL$3)&gt;0,1,0)</f>
        <v>1</v>
      </c>
      <c r="AL28" s="13">
        <f>IF(INDEX(  LINEST($K28:$K$34,$L28:O$34,  ,1), 1, $AL$3)&gt;0,1,0)</f>
        <v>0</v>
      </c>
      <c r="AM28" s="37"/>
      <c r="AN28" s="12">
        <v>7</v>
      </c>
      <c r="AO28" s="16">
        <v>2019</v>
      </c>
      <c r="AP28" s="13">
        <f>IF(   INDEX(LINEST($K28:$K$34,$L28:L$34,  ,1), 1, $AS$3)&gt;0,1,0)</f>
        <v>0</v>
      </c>
      <c r="AQ28" s="13">
        <f>IF(   INDEX(LINEST($K28:$K$34,$L28:M$34,  ,1), 1, $AS$3)&gt;0,1,0)</f>
        <v>1</v>
      </c>
      <c r="AR28" s="13">
        <f>IF(   INDEX(LINEST($K28:$K$34,$L28:N$34,  ,1), 1, $AS$3)&gt;0,1,0)</f>
        <v>0</v>
      </c>
      <c r="AS28" s="13">
        <f>IF(   INDEX(LINEST($K28:$K$34,$L28:O$34,  ,1), 1, $AS$3)&gt;0,1,0)</f>
        <v>1</v>
      </c>
      <c r="AT28" s="37"/>
      <c r="AU28" s="12">
        <v>7</v>
      </c>
      <c r="AV28" s="16">
        <v>2019</v>
      </c>
      <c r="AW28" s="62">
        <v>1</v>
      </c>
      <c r="AX28" s="13">
        <f>IF(   INDEX(LINEST($K28:$K$34,$L28:M$34,  ,1), 1, $AZ$3)&gt;0,1,0)</f>
        <v>0</v>
      </c>
      <c r="AY28" s="13">
        <f>IF(   INDEX(LINEST($K28:$K$34,$L28:N$34,  ,1), 1, $AZ$3)&gt;0,1,0)</f>
        <v>1</v>
      </c>
      <c r="AZ28" s="13">
        <f>IF(   INDEX(LINEST($K28:$K$34,$L28:O$34,  ,1), 1, $AZ$3)&gt;0,1,0)</f>
        <v>0</v>
      </c>
      <c r="BA28" s="37"/>
      <c r="BB28" s="12">
        <v>7</v>
      </c>
      <c r="BC28" s="16">
        <v>2019</v>
      </c>
      <c r="BD28" s="62">
        <v>1</v>
      </c>
      <c r="BE28" s="62">
        <v>1</v>
      </c>
      <c r="BF28" s="13">
        <f>IF(   INDEX(LINEST($K28:$K$34,$L28:N$34,  ,1), 1, $BG$3)&gt;0,1,0)</f>
        <v>0</v>
      </c>
      <c r="BG28" s="13">
        <f>IF(   INDEX(LINEST($K28:$K$34,$L28:O$34,  ,1), 1, $BG$3)&gt;0,1,0)</f>
        <v>0</v>
      </c>
      <c r="BH28" s="37"/>
      <c r="BI28" s="12">
        <v>7</v>
      </c>
      <c r="BJ28" s="16">
        <v>2019</v>
      </c>
      <c r="BK28" s="62">
        <v>1</v>
      </c>
      <c r="BL28" s="62">
        <v>1</v>
      </c>
      <c r="BM28" s="62">
        <v>1</v>
      </c>
      <c r="BN28" s="13">
        <f>IF(   INDEX(LINEST($K28:$K$34,$L28:O$34,  ,1), 1, $BN$3)&gt;0,1,0)</f>
        <v>1</v>
      </c>
      <c r="BO28" s="37"/>
      <c r="BP28" s="12">
        <v>7</v>
      </c>
      <c r="BQ28" s="16">
        <v>2019</v>
      </c>
      <c r="BR28" s="63">
        <f t="shared" si="5"/>
        <v>0</v>
      </c>
      <c r="BS28" s="63">
        <f t="shared" si="5"/>
        <v>0</v>
      </c>
      <c r="BT28" s="63">
        <f t="shared" si="5"/>
        <v>0</v>
      </c>
      <c r="BU28" s="63">
        <f t="shared" si="5"/>
        <v>0</v>
      </c>
      <c r="BV28" s="37"/>
      <c r="BW28" s="37"/>
      <c r="BY28" s="11" t="s">
        <v>105</v>
      </c>
      <c r="BZ28" s="96">
        <v>2.5395234397108751E-2</v>
      </c>
      <c r="CA28" s="94">
        <v>0.25404094094393415</v>
      </c>
      <c r="CB28" s="94">
        <v>9.9965124923361792E-2</v>
      </c>
      <c r="CC28" s="95">
        <v>0.92141926840670008</v>
      </c>
      <c r="CD28" s="94">
        <v>-0.50631856580306622</v>
      </c>
      <c r="CE28" s="94">
        <v>0.55710903459728378</v>
      </c>
      <c r="CF28" s="94">
        <v>-0.50631856580306622</v>
      </c>
      <c r="CG28" s="94">
        <v>0.55710903459728378</v>
      </c>
      <c r="CI28" s="46">
        <v>3</v>
      </c>
      <c r="CJ28" s="49">
        <f t="shared" si="4"/>
        <v>2.5395234397108751E-2</v>
      </c>
      <c r="CK28" s="48">
        <f t="shared" si="4"/>
        <v>0.25404094094393415</v>
      </c>
      <c r="CL28" s="12"/>
      <c r="CM28" s="12"/>
      <c r="CN28" s="12"/>
    </row>
    <row r="29" spans="1:92" ht="15.75" thickBot="1" x14ac:dyDescent="0.3">
      <c r="A29" s="1">
        <v>21</v>
      </c>
      <c r="B29" s="69">
        <f t="shared" si="3"/>
        <v>4</v>
      </c>
      <c r="C29" s="70">
        <v>3</v>
      </c>
      <c r="D29" s="70">
        <v>2</v>
      </c>
      <c r="E29" s="71">
        <v>1</v>
      </c>
      <c r="G29" s="12">
        <v>6</v>
      </c>
      <c r="H29" s="16">
        <v>2020</v>
      </c>
      <c r="I29" s="43">
        <v>14216798.490484538</v>
      </c>
      <c r="J29" s="43">
        <v>21715898.977094799</v>
      </c>
      <c r="K29" s="30">
        <v>14544325.699999999</v>
      </c>
      <c r="L29" s="13">
        <v>9987984.4000000004</v>
      </c>
      <c r="M29" s="13">
        <v>9987984</v>
      </c>
      <c r="N29" s="13">
        <v>91586</v>
      </c>
      <c r="O29" s="39">
        <v>4732.6019299999998</v>
      </c>
      <c r="P29" s="13">
        <f t="shared" si="2"/>
        <v>14701025.428513909</v>
      </c>
      <c r="Q29" s="37"/>
      <c r="R29" s="12">
        <v>6</v>
      </c>
      <c r="S29" s="16">
        <v>2020</v>
      </c>
      <c r="T29" s="57">
        <f xml:space="preserve"> INDEX(  LINEST( $K29:$K$34, $L29:M$34,  ,1), 3, 1)</f>
        <v>0.98201347185579912</v>
      </c>
      <c r="U29" s="57">
        <f xml:space="preserve"> INDEX(  LINEST( $K29:$K$34, $L29:N$34,  ,1), 3, 1)</f>
        <v>0.99711467760793315</v>
      </c>
      <c r="V29" s="57">
        <f xml:space="preserve"> INDEX(  LINEST( $K29:$K$34, $L29:O$34,  ,1), 3, 1)</f>
        <v>0.99841462411935622</v>
      </c>
      <c r="W29" s="57">
        <f xml:space="preserve"> INDEX(  LINEST( $K29:$K$34, $L29:P$34,  ,1), 3, 1)</f>
        <v>0.99841462411935644</v>
      </c>
      <c r="X29" s="37"/>
      <c r="Y29" s="12">
        <v>6</v>
      </c>
      <c r="Z29" s="16">
        <v>2020</v>
      </c>
      <c r="AA29" s="13">
        <f>IF(AND(TREND($K29:$K$34,$L29:L$34,$L$39:L$39)&gt;=$I$39,TREND($K29:$K$34,$L29:L$34,$L$39:L$39)&lt;=$J$39),1,0 )</f>
        <v>1</v>
      </c>
      <c r="AB29" s="13">
        <f>IF(AND(TREND($K29:$K$34,$L29:M$34,$L$39:M$39)&gt;=$I$39,TREND($K29:$K$34,$L29:M$34,$L$39:M$39)&lt;=$J$39),1,0 )</f>
        <v>1</v>
      </c>
      <c r="AC29" s="13">
        <f>IF(AND(TREND($K29:$K$34,$L29:N$34,$L$39:N$39)&gt;=$I$39,TREND($K29:$K$34,$L29:N$34,$L$39:N$39)&lt;=$J$39),1,0 )</f>
        <v>0</v>
      </c>
      <c r="AD29" s="13">
        <f>IF(AND(TREND($K29:$K$34,$L29:O$34,$L$39:O$39)&gt;=$I$39,TREND($K29:$K$34,$L29:O$34,$L$39:O$39)&lt;=$J$39),1,0 )</f>
        <v>0</v>
      </c>
      <c r="AE29" s="37"/>
      <c r="AF29" s="37"/>
      <c r="AG29" s="12">
        <v>6</v>
      </c>
      <c r="AH29" s="16">
        <v>2020</v>
      </c>
      <c r="AI29" s="13">
        <f>IF(INDEX(  LINEST($K29:$K$34,$L29:L$34,  ,1), 1, $AL$3)&gt;0,1,0)</f>
        <v>1</v>
      </c>
      <c r="AJ29" s="13">
        <f>IF(INDEX(  LINEST($K29:$K$34,$L29:M$34,  ,1), 1, $AL$3)&gt;0,1,0)</f>
        <v>1</v>
      </c>
      <c r="AK29" s="13">
        <f>IF(INDEX(  LINEST($K29:$K$34,$L29:N$34,  ,1), 1, $AL$3)&gt;0,1,0)</f>
        <v>1</v>
      </c>
      <c r="AL29" s="13">
        <f>IF(INDEX(  LINEST($K29:$K$34,$L29:O$34,  ,1), 1, $AL$3)&gt;0,1,0)</f>
        <v>1</v>
      </c>
      <c r="AM29" s="37"/>
      <c r="AN29" s="12">
        <v>6</v>
      </c>
      <c r="AO29" s="16">
        <v>2020</v>
      </c>
      <c r="AP29" s="13">
        <f>IF(   INDEX(LINEST($K29:$K$34,$L29:L$34,  ,1), 1, $AS$3)&gt;0,1,0)</f>
        <v>0</v>
      </c>
      <c r="AQ29" s="13">
        <f>IF(   INDEX(LINEST($K29:$K$34,$L29:M$34,  ,1), 1, $AS$3)&gt;0,1,0)</f>
        <v>1</v>
      </c>
      <c r="AR29" s="13">
        <f>IF(   INDEX(LINEST($K29:$K$34,$L29:N$34,  ,1), 1, $AS$3)&gt;0,1,0)</f>
        <v>0</v>
      </c>
      <c r="AS29" s="13">
        <f>IF(   INDEX(LINEST($K29:$K$34,$L29:O$34,  ,1), 1, $AS$3)&gt;0,1,0)</f>
        <v>1</v>
      </c>
      <c r="AT29" s="37"/>
      <c r="AU29" s="12">
        <v>6</v>
      </c>
      <c r="AV29" s="16">
        <v>2020</v>
      </c>
      <c r="AW29" s="62">
        <v>1</v>
      </c>
      <c r="AX29" s="13">
        <f>IF(   INDEX(LINEST($K29:$K$34,$L29:M$34,  ,1), 1, $AZ$3)&gt;0,1,0)</f>
        <v>0</v>
      </c>
      <c r="AY29" s="13">
        <f>IF(   INDEX(LINEST($K29:$K$34,$L29:N$34,  ,1), 1, $AZ$3)&gt;0,1,0)</f>
        <v>1</v>
      </c>
      <c r="AZ29" s="13">
        <f>IF(   INDEX(LINEST($K29:$K$34,$L29:O$34,  ,1), 1, $AZ$3)&gt;0,1,0)</f>
        <v>1</v>
      </c>
      <c r="BA29" s="37"/>
      <c r="BB29" s="12">
        <v>6</v>
      </c>
      <c r="BC29" s="16">
        <v>2020</v>
      </c>
      <c r="BD29" s="62">
        <v>1</v>
      </c>
      <c r="BE29" s="62">
        <v>1</v>
      </c>
      <c r="BF29" s="13">
        <f>IF(   INDEX(LINEST($K29:$K$34,$L29:N$34,  ,1), 1, $BG$3)&gt;0,1,0)</f>
        <v>0</v>
      </c>
      <c r="BG29" s="13">
        <f>IF(   INDEX(LINEST($K29:$K$34,$L29:O$34,  ,1), 1, $BG$3)&gt;0,1,0)</f>
        <v>1</v>
      </c>
      <c r="BH29" s="37"/>
      <c r="BI29" s="12">
        <v>6</v>
      </c>
      <c r="BJ29" s="16">
        <v>2020</v>
      </c>
      <c r="BK29" s="62">
        <v>1</v>
      </c>
      <c r="BL29" s="62">
        <v>1</v>
      </c>
      <c r="BM29" s="62">
        <v>1</v>
      </c>
      <c r="BN29" s="13">
        <f>IF(   INDEX(LINEST($K29:$K$34,$L29:O$34,  ,1), 1, $BN$3)&gt;0,1,0)</f>
        <v>0</v>
      </c>
      <c r="BO29" s="37"/>
      <c r="BP29" s="12">
        <v>6</v>
      </c>
      <c r="BQ29" s="16">
        <v>2020</v>
      </c>
      <c r="BR29" s="63">
        <f t="shared" si="5"/>
        <v>0</v>
      </c>
      <c r="BS29" s="63">
        <f t="shared" si="5"/>
        <v>0</v>
      </c>
      <c r="BT29" s="63">
        <f t="shared" si="5"/>
        <v>0</v>
      </c>
      <c r="BU29" s="63">
        <f t="shared" si="5"/>
        <v>0</v>
      </c>
      <c r="BV29" s="37"/>
      <c r="BW29" s="37"/>
      <c r="BY29" s="11" t="s">
        <v>106</v>
      </c>
      <c r="BZ29" s="97">
        <v>58.792765704351318</v>
      </c>
      <c r="CA29" s="94">
        <v>61.289134302275777</v>
      </c>
      <c r="CB29" s="94">
        <v>0.95926898582687659</v>
      </c>
      <c r="CC29" s="95">
        <v>0.34947222665817312</v>
      </c>
      <c r="CD29" s="94">
        <v>-69.486866664173334</v>
      </c>
      <c r="CE29" s="94">
        <v>187.07239807287596</v>
      </c>
      <c r="CF29" s="94">
        <v>-69.486866664173334</v>
      </c>
      <c r="CG29" s="94">
        <v>187.07239807287596</v>
      </c>
      <c r="CI29" s="46">
        <v>2</v>
      </c>
      <c r="CJ29" s="50">
        <f t="shared" si="4"/>
        <v>58.792765704351318</v>
      </c>
      <c r="CK29" s="48">
        <f t="shared" si="4"/>
        <v>61.289134302275777</v>
      </c>
      <c r="CL29" s="54">
        <f t="shared" si="4"/>
        <v>686834.65204261779</v>
      </c>
      <c r="CM29" s="12">
        <f t="shared" si="4"/>
        <v>19</v>
      </c>
      <c r="CN29" s="12">
        <f t="shared" si="4"/>
        <v>8963094945683.5723</v>
      </c>
    </row>
    <row r="30" spans="1:92" ht="15.75" thickBot="1" x14ac:dyDescent="0.3">
      <c r="A30">
        <v>22</v>
      </c>
      <c r="B30" s="69">
        <f t="shared" si="3"/>
        <v>4</v>
      </c>
      <c r="C30" s="70">
        <v>3</v>
      </c>
      <c r="D30" s="70">
        <v>1</v>
      </c>
      <c r="E30" s="71">
        <v>2</v>
      </c>
      <c r="G30" s="12">
        <v>5</v>
      </c>
      <c r="H30" s="16">
        <v>2021</v>
      </c>
      <c r="I30" s="43">
        <v>15314593.402886452</v>
      </c>
      <c r="J30" s="43">
        <v>23610660.716225568</v>
      </c>
      <c r="K30" s="30">
        <v>16406490.399999999</v>
      </c>
      <c r="L30" s="13">
        <v>12989466.85</v>
      </c>
      <c r="M30" s="13">
        <v>10979480</v>
      </c>
      <c r="N30" s="13">
        <v>97845.4</v>
      </c>
      <c r="O30" s="39">
        <v>4651.6728800000001</v>
      </c>
      <c r="P30" s="13">
        <f t="shared" si="2"/>
        <v>18233656.343584314</v>
      </c>
      <c r="Q30" s="37"/>
      <c r="R30" s="12">
        <v>5</v>
      </c>
      <c r="S30" s="16">
        <v>2021</v>
      </c>
      <c r="T30" s="57">
        <f xml:space="preserve"> INDEX(  LINEST( $K30:$K$34, $L30:M$34,  ,1), 3, 1)</f>
        <v>0.99182817151111413</v>
      </c>
      <c r="U30" s="57">
        <f xml:space="preserve"> INDEX(  LINEST( $K30:$K$34, $L30:N$34,  ,1), 3, 1)</f>
        <v>0.9957649343060434</v>
      </c>
      <c r="V30" s="57">
        <f xml:space="preserve"> INDEX(  LINEST( $K30:$K$34, $L30:O$34,  ,1), 3, 1)</f>
        <v>1</v>
      </c>
      <c r="W30" s="57">
        <f xml:space="preserve"> INDEX(  LINEST( $K30:$K$34, $L30:P$34,  ,1), 3, 1)</f>
        <v>1</v>
      </c>
      <c r="X30" s="37"/>
      <c r="Y30" s="12">
        <v>5</v>
      </c>
      <c r="Z30" s="16">
        <v>2021</v>
      </c>
      <c r="AA30" s="13">
        <f>IF(AND(TREND($K30:$K$34,$L30:L$34,$L$39:L$39)&gt;=$I$39,TREND($K30:$K$34,$L30:L$34,$L$39:L$39)&lt;=$J$39),1,0 )</f>
        <v>1</v>
      </c>
      <c r="AB30" s="13">
        <f>IF(AND(TREND($K30:$K$34,$L30:M$34,$L$39:M$39)&gt;=$I$39,TREND($K30:$K$34,$L30:M$34,$L$39:M$39)&lt;=$J$39),1,0 )</f>
        <v>1</v>
      </c>
      <c r="AC30" s="13">
        <f>IF(AND(TREND($K30:$K$34,$L30:N$34,$L$39:N$39)&gt;=$I$39,TREND($K30:$K$34,$L30:N$34,$L$39:N$39)&lt;=$J$39),1,0 )</f>
        <v>0</v>
      </c>
      <c r="AD30" s="13">
        <f>IF(AND(TREND($K30:$K$34,$L30:O$34,$L$39:O$39)&gt;=$I$39,TREND($K30:$K$34,$L30:O$34,$L$39:O$39)&lt;=$J$39),1,0 )</f>
        <v>0</v>
      </c>
      <c r="AE30" s="37"/>
      <c r="AF30" s="37"/>
      <c r="AG30" s="12">
        <v>5</v>
      </c>
      <c r="AH30" s="16">
        <v>2021</v>
      </c>
      <c r="AI30" s="13">
        <f>IF(INDEX(  LINEST($K30:$K$34,$L30:L$34,  ,1), 1, $AL$3)&gt;0,1,0)</f>
        <v>1</v>
      </c>
      <c r="AJ30" s="13">
        <f>IF(INDEX(  LINEST($K30:$K$34,$L30:M$34,  ,1), 1, $AL$3)&gt;0,1,0)</f>
        <v>1</v>
      </c>
      <c r="AK30" s="13">
        <f>IF(INDEX(  LINEST($K30:$K$34,$L30:N$34,  ,1), 1, $AL$3)&gt;0,1,0)</f>
        <v>1</v>
      </c>
      <c r="AL30" s="13">
        <f>IF(INDEX(  LINEST($K30:$K$34,$L30:O$34,  ,1), 1, $AL$3)&gt;0,1,0)</f>
        <v>1</v>
      </c>
      <c r="AM30" s="37"/>
      <c r="AN30" s="12">
        <v>5</v>
      </c>
      <c r="AO30" s="16">
        <v>2021</v>
      </c>
      <c r="AP30" s="13">
        <f>IF(   INDEX(LINEST($K30:$K$34,$L30:L$34,  ,1), 1, $AS$3)&gt;0,1,0)</f>
        <v>0</v>
      </c>
      <c r="AQ30" s="13">
        <f>IF(   INDEX(LINEST($K30:$K$34,$L30:M$34,  ,1), 1, $AS$3)&gt;0,1,0)</f>
        <v>1</v>
      </c>
      <c r="AR30" s="13">
        <f>IF(   INDEX(LINEST($K30:$K$34,$L30:N$34,  ,1), 1, $AS$3)&gt;0,1,0)</f>
        <v>0</v>
      </c>
      <c r="AS30" s="13">
        <f>IF(   INDEX(LINEST($K30:$K$34,$L30:O$34,  ,1), 1, $AS$3)&gt;0,1,0)</f>
        <v>1</v>
      </c>
      <c r="AT30" s="37"/>
      <c r="AU30" s="12">
        <v>5</v>
      </c>
      <c r="AV30" s="16">
        <v>2021</v>
      </c>
      <c r="AW30" s="62">
        <v>1</v>
      </c>
      <c r="AX30" s="13">
        <f>IF(   INDEX(LINEST($K30:$K$34,$L30:M$34,  ,1), 1, $AZ$3)&gt;0,1,0)</f>
        <v>0</v>
      </c>
      <c r="AY30" s="13">
        <f>IF(   INDEX(LINEST($K30:$K$34,$L30:N$34,  ,1), 1, $AZ$3)&gt;0,1,0)</f>
        <v>1</v>
      </c>
      <c r="AZ30" s="13">
        <f>IF(   INDEX(LINEST($K30:$K$34,$L30:O$34,  ,1), 1, $AZ$3)&gt;0,1,0)</f>
        <v>0</v>
      </c>
      <c r="BA30" s="37"/>
      <c r="BB30" s="12">
        <v>5</v>
      </c>
      <c r="BC30" s="16">
        <v>2021</v>
      </c>
      <c r="BD30" s="62">
        <v>1</v>
      </c>
      <c r="BE30" s="62">
        <v>1</v>
      </c>
      <c r="BF30" s="13">
        <f>IF(   INDEX(LINEST($K30:$K$34,$L30:N$34,  ,1), 1, $BG$3)&gt;0,1,0)</f>
        <v>0</v>
      </c>
      <c r="BG30" s="13">
        <f>IF(   INDEX(LINEST($K30:$K$34,$L30:O$34,  ,1), 1, $BG$3)&gt;0,1,0)</f>
        <v>1</v>
      </c>
      <c r="BH30" s="37"/>
      <c r="BI30" s="12">
        <v>5</v>
      </c>
      <c r="BJ30" s="16">
        <v>2021</v>
      </c>
      <c r="BK30" s="62">
        <v>1</v>
      </c>
      <c r="BL30" s="62">
        <v>1</v>
      </c>
      <c r="BM30" s="62">
        <v>1</v>
      </c>
      <c r="BN30" s="13">
        <f>IF(   INDEX(LINEST($K30:$K$34,$L30:O$34,  ,1), 1, $BN$3)&gt;0,1,0)</f>
        <v>0</v>
      </c>
      <c r="BO30" s="37"/>
      <c r="BP30" s="12">
        <v>5</v>
      </c>
      <c r="BQ30" s="16">
        <v>2021</v>
      </c>
      <c r="BR30" s="63">
        <f t="shared" si="5"/>
        <v>0</v>
      </c>
      <c r="BS30" s="63">
        <f t="shared" si="5"/>
        <v>0</v>
      </c>
      <c r="BT30" s="63">
        <f t="shared" si="5"/>
        <v>0</v>
      </c>
      <c r="BU30" s="63">
        <f t="shared" si="5"/>
        <v>0</v>
      </c>
      <c r="BV30" s="37"/>
      <c r="BW30" s="37"/>
      <c r="BY30" s="11" t="s">
        <v>17</v>
      </c>
      <c r="BZ30" s="98">
        <v>-852.63094483820839</v>
      </c>
      <c r="CA30" s="99">
        <v>827.4144533612656</v>
      </c>
      <c r="CB30" s="99">
        <v>-1.0304762521061894</v>
      </c>
      <c r="CC30" s="100">
        <v>0.31572652286669961</v>
      </c>
      <c r="CD30" s="99">
        <v>-2584.4292986884398</v>
      </c>
      <c r="CE30" s="99">
        <v>879.16740901202297</v>
      </c>
      <c r="CF30" s="99">
        <v>-2584.4292986884398</v>
      </c>
      <c r="CG30" s="99">
        <v>879.16740901202297</v>
      </c>
      <c r="CI30" s="46">
        <v>1</v>
      </c>
      <c r="CJ30" s="51">
        <f>INDEX(  LINEST($K$11:$K$34,$L$11:$O$34,  ,1), CJ$25, $CI30)</f>
        <v>-852.63094483820839</v>
      </c>
      <c r="CK30" s="52">
        <f t="shared" si="4"/>
        <v>827.4144533612656</v>
      </c>
      <c r="CL30" s="55">
        <f t="shared" si="4"/>
        <v>0.99446868515043529</v>
      </c>
      <c r="CM30" s="53">
        <f t="shared" si="4"/>
        <v>853.99699401241435</v>
      </c>
      <c r="CN30" s="12">
        <f t="shared" si="4"/>
        <v>1611464450665607.3</v>
      </c>
    </row>
    <row r="31" spans="1:92" ht="15.75" thickBot="1" x14ac:dyDescent="0.3">
      <c r="A31" s="1">
        <v>23</v>
      </c>
      <c r="B31" s="69">
        <f t="shared" si="3"/>
        <v>4</v>
      </c>
      <c r="C31" s="70">
        <v>1</v>
      </c>
      <c r="D31" s="70">
        <v>2</v>
      </c>
      <c r="E31" s="71">
        <v>3</v>
      </c>
      <c r="G31" s="12">
        <v>4</v>
      </c>
      <c r="H31" s="16">
        <v>2022</v>
      </c>
      <c r="I31" s="43">
        <v>16450176.729841826</v>
      </c>
      <c r="J31" s="43">
        <v>25618369.899447113</v>
      </c>
      <c r="K31" s="30">
        <v>19738622.600000001</v>
      </c>
      <c r="L31" s="13">
        <v>15127767.050000001</v>
      </c>
      <c r="M31" s="13">
        <v>13819987</v>
      </c>
      <c r="N31" s="13">
        <v>108572.5</v>
      </c>
      <c r="O31" s="39">
        <v>4634.6379999999999</v>
      </c>
      <c r="P31" s="13">
        <f t="shared" si="2"/>
        <v>21138419.733300366</v>
      </c>
      <c r="Q31" s="37"/>
      <c r="R31" s="12">
        <v>4</v>
      </c>
      <c r="S31" s="16">
        <v>2022</v>
      </c>
      <c r="T31" s="57">
        <f xml:space="preserve"> INDEX(  LINEST( $K31:$K$34, $L31:M$34,  ,1), 3, 1)</f>
        <v>0.98480604965242513</v>
      </c>
      <c r="U31" s="57">
        <f xml:space="preserve"> INDEX(  LINEST( $K31:$K$34, $L31:N$34,  ,1), 3, 1)</f>
        <v>1</v>
      </c>
      <c r="V31" s="57">
        <v>0</v>
      </c>
      <c r="W31" s="57">
        <v>0</v>
      </c>
      <c r="X31" s="37"/>
      <c r="Y31" s="12">
        <v>4</v>
      </c>
      <c r="Z31" s="16">
        <v>2022</v>
      </c>
      <c r="AA31" s="13">
        <f>IF(AND(TREND($K31:$K$34,$L31:L$34,$L$39:L$39)&gt;=$I$39,TREND($K31:$K$34,$L31:L$34,$L$39:L$39)&lt;=$J$39),1,0 )</f>
        <v>1</v>
      </c>
      <c r="AB31" s="13">
        <f>IF(AND(TREND($K31:$K$34,$L31:M$34,$L$39:M$39)&gt;=$I$39,TREND($K31:$K$34,$L31:M$34,$L$39:M$39)&lt;=$J$39),1,0 )</f>
        <v>1</v>
      </c>
      <c r="AC31" s="13">
        <f>IF(AND(TREND($K31:$K$34,$L31:N$34,$L$39:N$39)&gt;=$I$39,TREND($K31:$K$34,$L31:N$34,$L$39:N$39)&lt;=$J$39),1,0 )</f>
        <v>0</v>
      </c>
      <c r="AD31" s="13">
        <f>IF(AND(TREND($K31:$K$34,$L31:O$34,$L$39:O$39)&gt;=$I$39,TREND($K31:$K$34,$L31:O$34,$L$39:O$39)&lt;=$J$39),1,0 )</f>
        <v>0</v>
      </c>
      <c r="AE31" s="37"/>
      <c r="AF31" s="37"/>
      <c r="AG31" s="12">
        <v>4</v>
      </c>
      <c r="AH31" s="16">
        <v>2022</v>
      </c>
      <c r="AI31" s="13">
        <f>IF(INDEX(  LINEST($K31:$K$34,$L31:L$34,  ,1), 1, $AL$3)&gt;0,1,0)</f>
        <v>1</v>
      </c>
      <c r="AJ31" s="13">
        <f>IF(INDEX(  LINEST($K31:$K$34,$L31:M$34,  ,1), 1, $AL$3)&gt;0,1,0)</f>
        <v>1</v>
      </c>
      <c r="AK31" s="13">
        <f>IF(INDEX(  LINEST($K31:$K$34,$L31:N$34,  ,1), 1, $AL$3)&gt;0,1,0)</f>
        <v>1</v>
      </c>
      <c r="AL31" s="13">
        <f>IF(INDEX(  LINEST($K31:$K$34,$L31:O$34,  ,1), 1, $AL$3)&gt;0,1,0)</f>
        <v>0</v>
      </c>
      <c r="AM31" s="37"/>
      <c r="AN31" s="12">
        <v>4</v>
      </c>
      <c r="AO31" s="16">
        <v>2022</v>
      </c>
      <c r="AP31" s="13">
        <f>IF(   INDEX(LINEST($K31:$K$34,$L31:L$34,  ,1), 1, $AS$3)&gt;0,1,0)</f>
        <v>0</v>
      </c>
      <c r="AQ31" s="13">
        <f>IF(   INDEX(LINEST($K31:$K$34,$L31:M$34,  ,1), 1, $AS$3)&gt;0,1,0)</f>
        <v>1</v>
      </c>
      <c r="AR31" s="13">
        <f>IF(   INDEX(LINEST($K31:$K$34,$L31:N$34,  ,1), 1, $AS$3)&gt;0,1,0)</f>
        <v>0</v>
      </c>
      <c r="AS31" s="13">
        <f>IF(   INDEX(LINEST($K31:$K$34,$L31:O$34,  ,1), 1, $AS$3)&gt;0,1,0)</f>
        <v>1</v>
      </c>
      <c r="AT31" s="37"/>
      <c r="AU31" s="12">
        <v>4</v>
      </c>
      <c r="AV31" s="16">
        <v>2022</v>
      </c>
      <c r="AW31" s="62">
        <v>1</v>
      </c>
      <c r="AX31" s="13">
        <f>IF(   INDEX(LINEST($K31:$K$34,$L31:M$34,  ,1), 1, $AZ$3)&gt;0,1,0)</f>
        <v>0</v>
      </c>
      <c r="AY31" s="13">
        <f>IF(   INDEX(LINEST($K31:$K$34,$L31:N$34,  ,1), 1, $AZ$3)&gt;0,1,0)</f>
        <v>0</v>
      </c>
      <c r="AZ31" s="13">
        <f>IF(   INDEX(LINEST($K31:$K$34,$L31:O$34,  ,1), 1, $AZ$3)&gt;0,1,0)</f>
        <v>0</v>
      </c>
      <c r="BA31" s="37"/>
      <c r="BB31" s="12">
        <v>4</v>
      </c>
      <c r="BC31" s="16">
        <v>2022</v>
      </c>
      <c r="BD31" s="62">
        <v>1</v>
      </c>
      <c r="BE31" s="62">
        <v>1</v>
      </c>
      <c r="BF31" s="13">
        <f>IF(   INDEX(LINEST($K31:$K$34,$L31:N$34,  ,1), 1, $BG$3)&gt;0,1,0)</f>
        <v>0</v>
      </c>
      <c r="BG31" s="13">
        <f>IF(   INDEX(LINEST($K31:$K$34,$L31:O$34,  ,1), 1, $BG$3)&gt;0,1,0)</f>
        <v>0</v>
      </c>
      <c r="BH31" s="37"/>
      <c r="BI31" s="12">
        <v>4</v>
      </c>
      <c r="BJ31" s="16">
        <v>2022</v>
      </c>
      <c r="BK31" s="62">
        <v>1</v>
      </c>
      <c r="BL31" s="62">
        <v>1</v>
      </c>
      <c r="BM31" s="62">
        <v>1</v>
      </c>
      <c r="BN31" s="13">
        <f>IF(   INDEX(LINEST($K31:$K$34,$L31:O$34,  ,1), 1, $BN$3)&gt;0,1,0)</f>
        <v>0</v>
      </c>
      <c r="BO31" s="37"/>
      <c r="BP31" s="12">
        <v>4</v>
      </c>
      <c r="BQ31" s="16">
        <v>2022</v>
      </c>
      <c r="BR31" s="63">
        <f t="shared" si="5"/>
        <v>0</v>
      </c>
      <c r="BS31" s="63">
        <f t="shared" si="5"/>
        <v>0</v>
      </c>
      <c r="BT31" s="63">
        <f t="shared" si="5"/>
        <v>0</v>
      </c>
      <c r="BU31" s="63">
        <f t="shared" si="5"/>
        <v>0</v>
      </c>
      <c r="BV31" s="37"/>
      <c r="BW31" s="37"/>
      <c r="CL31" s="56" t="s">
        <v>158</v>
      </c>
    </row>
    <row r="32" spans="1:92" ht="15.75" thickBot="1" x14ac:dyDescent="0.3">
      <c r="A32">
        <v>24</v>
      </c>
      <c r="B32" s="72">
        <f t="shared" si="3"/>
        <v>4</v>
      </c>
      <c r="C32" s="73">
        <v>1</v>
      </c>
      <c r="D32" s="73">
        <v>3</v>
      </c>
      <c r="E32" s="74">
        <v>2</v>
      </c>
      <c r="G32" s="12">
        <v>3</v>
      </c>
      <c r="H32" s="16">
        <v>2023</v>
      </c>
      <c r="I32" s="43">
        <v>17627529.220460288</v>
      </c>
      <c r="J32" s="43">
        <v>27741507.172045324</v>
      </c>
      <c r="K32" s="30">
        <v>24340433.200000003</v>
      </c>
      <c r="L32" s="13">
        <v>16660493.5</v>
      </c>
      <c r="M32" s="13">
        <v>16660494</v>
      </c>
      <c r="N32" s="13">
        <v>124522.3</v>
      </c>
      <c r="O32" s="39">
        <v>4624.0249999999996</v>
      </c>
      <c r="P32" s="13">
        <f t="shared" si="2"/>
        <v>23725277.783308953</v>
      </c>
      <c r="Q32" s="37"/>
      <c r="R32" s="12">
        <v>3</v>
      </c>
      <c r="S32" s="16">
        <v>2023</v>
      </c>
      <c r="T32" s="57">
        <f xml:space="preserve"> INDEX(  LINEST( $K32:$K$34, $L32:M$34,  ,1), 3, 1)</f>
        <v>1</v>
      </c>
      <c r="U32" s="57">
        <v>0</v>
      </c>
      <c r="V32" s="57">
        <v>0</v>
      </c>
      <c r="W32" s="57">
        <v>0</v>
      </c>
      <c r="X32" s="37"/>
      <c r="Y32" s="12">
        <v>3</v>
      </c>
      <c r="Z32" s="16">
        <v>2023</v>
      </c>
      <c r="AA32" s="13">
        <f>IF(AND(TREND($K32:$K$34,$L32:L$34,$L$39:L$39)&gt;=$I$39,TREND($K32:$K$34,$L32:L$34,$L$39:L$39)&lt;=$J$39),1,0 )</f>
        <v>1</v>
      </c>
      <c r="AB32" s="13">
        <f>IF(AND(TREND($K32:$K$34,$L32:M$34,$L$39:M$39)&gt;=$I$39,TREND($K32:$K$34,$L32:M$34,$L$39:M$39)&lt;=$J$39),1,0 )</f>
        <v>1</v>
      </c>
      <c r="AC32" s="13">
        <f>IF(AND(TREND($K32:$K$34,$L32:N$34,$L$39:N$39)&gt;=$I$39,TREND($K32:$K$34,$L32:N$34,$L$39:N$39)&lt;=$J$39),1,0 )</f>
        <v>1</v>
      </c>
      <c r="AD32" s="13">
        <f>IF(AND(TREND($K32:$K$34,$L32:O$34,$L$39:O$39)&gt;=$I$39,TREND($K32:$K$34,$L32:O$34,$L$39:O$39)&lt;=$J$39),1,0 )</f>
        <v>1</v>
      </c>
      <c r="AE32" s="37"/>
      <c r="AF32" s="37"/>
      <c r="AG32" s="12">
        <v>3</v>
      </c>
      <c r="AH32" s="16">
        <v>2023</v>
      </c>
      <c r="AI32" s="13">
        <f>IF(INDEX(  LINEST($K32:$K$34,$L32:L$34,  ,1), 1, $AL$3)&gt;0,1,0)</f>
        <v>1</v>
      </c>
      <c r="AJ32" s="13">
        <f>IF(INDEX(  LINEST($K32:$K$34,$L32:M$34,  ,1), 1, $AL$3)&gt;0,1,0)</f>
        <v>0</v>
      </c>
      <c r="AK32" s="13">
        <f>IF(INDEX(  LINEST($K32:$K$34,$L32:N$34,  ,1), 1, $AL$3)&gt;0,1,0)</f>
        <v>0</v>
      </c>
      <c r="AL32" s="13">
        <f>IF(INDEX(  LINEST($K32:$K$34,$L32:O$34,  ,1), 1, $AL$3)&gt;0,1,0)</f>
        <v>0</v>
      </c>
      <c r="AM32" s="37"/>
      <c r="AN32" s="12">
        <v>3</v>
      </c>
      <c r="AO32" s="16">
        <v>2023</v>
      </c>
      <c r="AP32" s="13">
        <f>IF(   INDEX(LINEST($K32:$K$34,$L32:L$34,  ,1), 1, $AS$3)&gt;0,1,0)</f>
        <v>1</v>
      </c>
      <c r="AQ32" s="13">
        <f>IF(   INDEX(LINEST($K32:$K$34,$L32:M$34,  ,1), 1, $AS$3)&gt;0,1,0)</f>
        <v>1</v>
      </c>
      <c r="AR32" s="13">
        <f>IF(   INDEX(LINEST($K32:$K$34,$L32:N$34,  ,1), 1, $AS$3)&gt;0,1,0)</f>
        <v>0</v>
      </c>
      <c r="AS32" s="13">
        <f>IF(   INDEX(LINEST($K32:$K$34,$L32:O$34,  ,1), 1, $AS$3)&gt;0,1,0)</f>
        <v>0</v>
      </c>
      <c r="AT32" s="37"/>
      <c r="AU32" s="12">
        <v>3</v>
      </c>
      <c r="AV32" s="16">
        <v>2023</v>
      </c>
      <c r="AW32" s="62">
        <v>1</v>
      </c>
      <c r="AX32" s="13">
        <f>IF(   INDEX(LINEST($K32:$K$34,$L32:M$34,  ,1), 1, $AZ$3)&gt;0,1,0)</f>
        <v>1</v>
      </c>
      <c r="AY32" s="13">
        <f>IF(   INDEX(LINEST($K32:$K$34,$L32:N$34,  ,1), 1, $AZ$3)&gt;0,1,0)</f>
        <v>1</v>
      </c>
      <c r="AZ32" s="13">
        <f>IF(   INDEX(LINEST($K32:$K$34,$L32:O$34,  ,1), 1, $AZ$3)&gt;0,1,0)</f>
        <v>0</v>
      </c>
      <c r="BA32" s="37"/>
      <c r="BB32" s="12">
        <v>3</v>
      </c>
      <c r="BC32" s="16">
        <v>2023</v>
      </c>
      <c r="BD32" s="62">
        <v>1</v>
      </c>
      <c r="BE32" s="62">
        <v>1</v>
      </c>
      <c r="BF32" s="13">
        <f>IF(   INDEX(LINEST($K32:$K$34,$L32:N$34,  ,1), 1, $BG$3)&gt;0,1,0)</f>
        <v>1</v>
      </c>
      <c r="BG32" s="13">
        <f>IF(   INDEX(LINEST($K32:$K$34,$L32:O$34,  ,1), 1, $BG$3)&gt;0,1,0)</f>
        <v>1</v>
      </c>
      <c r="BH32" s="37"/>
      <c r="BI32" s="12">
        <v>3</v>
      </c>
      <c r="BJ32" s="16">
        <v>2023</v>
      </c>
      <c r="BK32" s="62">
        <v>1</v>
      </c>
      <c r="BL32" s="62">
        <v>1</v>
      </c>
      <c r="BM32" s="62">
        <v>1</v>
      </c>
      <c r="BN32" s="13">
        <f>IF(   INDEX(LINEST($K32:$K$34,$L32:O$34,  ,1), 1, $BN$3)&gt;0,1,0)</f>
        <v>1</v>
      </c>
      <c r="BO32" s="37"/>
      <c r="BP32" s="12">
        <v>3</v>
      </c>
      <c r="BQ32" s="16">
        <v>2023</v>
      </c>
      <c r="BR32" s="63">
        <f>PRODUCT(T32,AA32,AI32,AP32,AW32,BD32,BK32)</f>
        <v>1</v>
      </c>
      <c r="BS32" s="63">
        <f t="shared" si="5"/>
        <v>0</v>
      </c>
      <c r="BT32" s="63">
        <f t="shared" si="5"/>
        <v>0</v>
      </c>
      <c r="BU32" s="63">
        <f t="shared" si="5"/>
        <v>0</v>
      </c>
      <c r="BV32" s="37"/>
      <c r="BW32" s="37"/>
      <c r="CJ32" t="s">
        <v>168</v>
      </c>
    </row>
    <row r="33" spans="7:90" x14ac:dyDescent="0.25">
      <c r="G33" s="12">
        <v>2</v>
      </c>
      <c r="H33" s="16">
        <v>2024</v>
      </c>
      <c r="I33" s="43">
        <v>18850342.104058798</v>
      </c>
      <c r="J33" s="43">
        <v>29983098.189460117</v>
      </c>
      <c r="K33" s="30">
        <v>29177253.5</v>
      </c>
      <c r="L33" s="13">
        <v>20267549.700000003</v>
      </c>
      <c r="M33" s="13">
        <v>20267550</v>
      </c>
      <c r="N33" s="13">
        <v>145843.40000000002</v>
      </c>
      <c r="O33" s="39">
        <v>4571.1329999999998</v>
      </c>
      <c r="P33" s="13">
        <f t="shared" si="2"/>
        <v>28805432.023975857</v>
      </c>
      <c r="Q33" s="37"/>
      <c r="R33" s="12">
        <v>2</v>
      </c>
      <c r="S33" s="16">
        <v>2024</v>
      </c>
      <c r="T33" s="57">
        <v>0</v>
      </c>
      <c r="U33" s="57">
        <v>0</v>
      </c>
      <c r="V33" s="57">
        <v>0</v>
      </c>
      <c r="W33" s="57">
        <v>0</v>
      </c>
      <c r="X33" s="37"/>
      <c r="Y33" s="12">
        <v>2</v>
      </c>
      <c r="Z33" s="16">
        <v>2024</v>
      </c>
      <c r="AA33" s="13">
        <f>IF(AND(TREND($K33:$K$34,$L33:L$34,$L$39:L$39)&gt;=$I$39,TREND($K33:$K$34,$L33:L$34,$L$39:L$39)&lt;=$J$39),1,0 )</f>
        <v>1</v>
      </c>
      <c r="AB33" s="13">
        <f>IF(AND(TREND($K33:$K$34,$L33:M$34,$L$39:M$39)&gt;=$I$39,TREND($K33:$K$34,$L33:M$34,$L$39:M$39)&lt;=$J$39),1,0 )</f>
        <v>1</v>
      </c>
      <c r="AC33" s="13">
        <f>IF(AND(TREND($K33:$K$34,$L33:N$34,$L$39:N$39)&gt;=$I$39,TREND($K33:$K$34,$L33:N$34,$L$39:N$39)&lt;=$J$39),1,0 )</f>
        <v>1</v>
      </c>
      <c r="AD33" s="13">
        <f>IF(AND(TREND($K33:$K$34,$L33:O$34,$L$39:O$39)&gt;=$I$39,TREND($K33:$K$34,$L33:O$34,$L$39:O$39)&lt;=$J$39),1,0 )</f>
        <v>1</v>
      </c>
      <c r="AE33" s="37"/>
      <c r="AF33" s="37"/>
      <c r="AG33" s="12">
        <v>2</v>
      </c>
      <c r="AH33" s="16">
        <v>2024</v>
      </c>
      <c r="AI33" s="13">
        <f>IF(INDEX(  LINEST($K33:$K$34,$L33:L$34,  ,1), 1, $AL$3)&gt;0,1,0)</f>
        <v>1</v>
      </c>
      <c r="AJ33" s="13">
        <f>IF(INDEX(  LINEST($K33:$K$34,$L33:M$34,  ,1), 1, $AL$3)&gt;0,1,0)</f>
        <v>0</v>
      </c>
      <c r="AK33" s="13">
        <f>IF(INDEX(  LINEST($K33:$K$34,$L33:N$34,  ,1), 1, $AL$3)&gt;0,1,0)</f>
        <v>0</v>
      </c>
      <c r="AL33" s="13">
        <f>IF(INDEX(  LINEST($K33:$K$34,$L33:O$34,  ,1), 1, $AL$3)&gt;0,1,0)</f>
        <v>0</v>
      </c>
      <c r="AM33" s="37"/>
      <c r="AN33" s="12">
        <v>2</v>
      </c>
      <c r="AO33" s="16">
        <v>2024</v>
      </c>
      <c r="AP33" s="13">
        <f>IF(   INDEX(LINEST($K33:$K$34,$L33:L$34,  ,1), 1, $AS$3)&gt;0,1,0)</f>
        <v>1</v>
      </c>
      <c r="AQ33" s="13">
        <f>IF(   INDEX(LINEST($K33:$K$34,$L33:M$34,  ,1), 1, $AS$3)&gt;0,1,0)</f>
        <v>1</v>
      </c>
      <c r="AR33" s="13">
        <f>IF(   INDEX(LINEST($K33:$K$34,$L33:N$34,  ,1), 1, $AS$3)&gt;0,1,0)</f>
        <v>0</v>
      </c>
      <c r="AS33" s="13">
        <f>IF(   INDEX(LINEST($K33:$K$34,$L33:O$34,  ,1), 1, $AS$3)&gt;0,1,0)</f>
        <v>0</v>
      </c>
      <c r="AT33" s="37"/>
      <c r="AU33" s="12">
        <v>2</v>
      </c>
      <c r="AV33" s="16">
        <v>2024</v>
      </c>
      <c r="AW33" s="62">
        <v>1</v>
      </c>
      <c r="AX33" s="13">
        <f>IF(   INDEX(LINEST($K33:$K$34,$L33:M$34,  ,1), 1, $AZ$3)&gt;0,1,0)</f>
        <v>1</v>
      </c>
      <c r="AY33" s="13">
        <f>IF(   INDEX(LINEST($K33:$K$34,$L33:N$34,  ,1), 1, $AZ$3)&gt;0,1,0)</f>
        <v>1</v>
      </c>
      <c r="AZ33" s="13">
        <f>IF(   INDEX(LINEST($K33:$K$34,$L33:O$34,  ,1), 1, $AZ$3)&gt;0,1,0)</f>
        <v>0</v>
      </c>
      <c r="BA33" s="37"/>
      <c r="BB33" s="12">
        <v>2</v>
      </c>
      <c r="BC33" s="16">
        <v>2024</v>
      </c>
      <c r="BD33" s="62">
        <v>1</v>
      </c>
      <c r="BE33" s="62">
        <v>1</v>
      </c>
      <c r="BF33" s="13">
        <f>IF(   INDEX(LINEST($K33:$K$34,$L33:N$34,  ,1), 1, $BG$3)&gt;0,1,0)</f>
        <v>1</v>
      </c>
      <c r="BG33" s="13">
        <f>IF(   INDEX(LINEST($K33:$K$34,$L33:O$34,  ,1), 1, $BG$3)&gt;0,1,0)</f>
        <v>1</v>
      </c>
      <c r="BH33" s="37"/>
      <c r="BI33" s="12">
        <v>2</v>
      </c>
      <c r="BJ33" s="16">
        <v>2024</v>
      </c>
      <c r="BK33" s="62">
        <v>1</v>
      </c>
      <c r="BL33" s="62">
        <v>1</v>
      </c>
      <c r="BM33" s="62">
        <v>1</v>
      </c>
      <c r="BN33" s="13">
        <f>IF(   INDEX(LINEST($K33:$K$34,$L33:O$34,  ,1), 1, $BN$3)&gt;0,1,0)</f>
        <v>1</v>
      </c>
      <c r="BO33" s="37"/>
      <c r="BP33" s="12">
        <v>2</v>
      </c>
      <c r="BQ33" s="16">
        <v>2024</v>
      </c>
      <c r="BR33" s="63">
        <f>PRODUCT(T33,AA33,AI33,AP33,AW33,BD33,BK33)</f>
        <v>0</v>
      </c>
      <c r="BS33" s="63">
        <f t="shared" si="5"/>
        <v>0</v>
      </c>
      <c r="BT33" s="63">
        <f t="shared" si="5"/>
        <v>0</v>
      </c>
      <c r="BU33" s="63">
        <f t="shared" si="5"/>
        <v>0</v>
      </c>
      <c r="BV33" s="37"/>
      <c r="BW33" s="37"/>
      <c r="CL33" t="s">
        <v>163</v>
      </c>
    </row>
    <row r="34" spans="7:90" ht="15.75" thickBot="1" x14ac:dyDescent="0.3">
      <c r="G34" s="12">
        <v>1</v>
      </c>
      <c r="H34" s="16">
        <v>2025</v>
      </c>
      <c r="I34" s="43">
        <v>20122082.664074387</v>
      </c>
      <c r="J34" s="43">
        <v>32346657.666376326</v>
      </c>
      <c r="K34" s="31">
        <v>32463740.899999999</v>
      </c>
      <c r="L34" s="20">
        <v>22639157.185240481</v>
      </c>
      <c r="M34" s="21">
        <v>18594505.235589996</v>
      </c>
      <c r="N34" s="21">
        <v>152647.44034584163</v>
      </c>
      <c r="O34" s="40">
        <v>4559.604221119982</v>
      </c>
      <c r="P34" s="13">
        <f t="shared" si="2"/>
        <v>31598898.035906922</v>
      </c>
      <c r="Q34" s="37"/>
      <c r="R34" s="12">
        <v>1</v>
      </c>
      <c r="S34" s="16">
        <v>2025</v>
      </c>
      <c r="T34" s="57">
        <v>0</v>
      </c>
      <c r="U34" s="57">
        <v>0</v>
      </c>
      <c r="V34" s="57">
        <v>0</v>
      </c>
      <c r="W34" s="57">
        <v>0</v>
      </c>
      <c r="X34" s="37"/>
      <c r="Y34" s="12">
        <v>1</v>
      </c>
      <c r="Z34" s="16">
        <v>2025</v>
      </c>
      <c r="AA34" s="13">
        <f>IF(AND(TREND($K34:$K$34,$L34:L$34,$L$39:L$39)&gt;=$I$39,TREND($K34:$K$34,$L34:L$34,$L$39:L$39)&lt;=$J$39),1,0 )</f>
        <v>1</v>
      </c>
      <c r="AB34" s="13">
        <f>IF(AND(TREND($K34:$K$34,$L34:M$34,$L$39:M$39)&gt;=$I$39,TREND($K34:$K$34,$L34:M$34,$L$39:M$39)&lt;=$J$39),1,0 )</f>
        <v>1</v>
      </c>
      <c r="AC34" s="13">
        <f>IF(AND(TREND($K34:$K$34,$L34:N$34,$L$39:N$39)&gt;=$I$39,TREND($K34:$K$34,$L34:N$34,$L$39:N$39)&lt;=$J$39),1,0 )</f>
        <v>1</v>
      </c>
      <c r="AD34" s="13">
        <f>IF(AND(TREND($K34:$K$34,$L34:O$34,$L$39:O$39)&gt;=$I$39,TREND($K34:$K$34,$L34:O$34,$L$39:O$39)&lt;=$J$39),1,0 )</f>
        <v>1</v>
      </c>
      <c r="AE34" s="37"/>
      <c r="AF34" s="37"/>
      <c r="AG34" s="12">
        <v>1</v>
      </c>
      <c r="AH34" s="16">
        <v>2025</v>
      </c>
      <c r="AI34" s="13">
        <f>IF(INDEX(  LINEST($K34:$K$34,$L34:L$34,  ,1), 1, $AL$3)&gt;0,1,0)</f>
        <v>0</v>
      </c>
      <c r="AJ34" s="13">
        <f>IF(INDEX(  LINEST($K34:$K$34,$L34:M$34,  ,1), 1, $AL$3)&gt;0,1,0)</f>
        <v>0</v>
      </c>
      <c r="AK34" s="13">
        <f>IF(INDEX(  LINEST($K34:$K$34,$L34:N$34,  ,1), 1, $AL$3)&gt;0,1,0)</f>
        <v>0</v>
      </c>
      <c r="AL34" s="13">
        <f>IF(INDEX(  LINEST($K34:$K$34,$L34:O$34,  ,1), 1, $AL$3)&gt;0,1,0)</f>
        <v>0</v>
      </c>
      <c r="AM34" s="37"/>
      <c r="AN34" s="12">
        <v>1</v>
      </c>
      <c r="AO34" s="16">
        <v>2025</v>
      </c>
      <c r="AP34" s="13">
        <f>IF(   INDEX(LINEST($K34:$K$34,$L34:L$34,  ,1), 1, $AS$3)&gt;0,1,0)</f>
        <v>1</v>
      </c>
      <c r="AQ34" s="13">
        <f>IF(   INDEX(LINEST($K34:$K$34,$L34:M$34,  ,1), 1, $AS$3)&gt;0,1,0)</f>
        <v>0</v>
      </c>
      <c r="AR34" s="13">
        <f>IF(   INDEX(LINEST($K34:$K$34,$L34:N$34,  ,1), 1, $AS$3)&gt;0,1,0)</f>
        <v>0</v>
      </c>
      <c r="AS34" s="13">
        <f>IF(   INDEX(LINEST($K34:$K$34,$L34:O$34,  ,1), 1, $AS$3)&gt;0,1,0)</f>
        <v>0</v>
      </c>
      <c r="AT34" s="37"/>
      <c r="AU34" s="12">
        <v>1</v>
      </c>
      <c r="AV34" s="16">
        <v>2025</v>
      </c>
      <c r="AW34" s="62">
        <v>1</v>
      </c>
      <c r="AX34" s="13">
        <f>IF(   INDEX(LINEST($K34:$K$34,$L34:M$34,  ,1), 1, $AZ$3)&gt;0,1,0)</f>
        <v>1</v>
      </c>
      <c r="AY34" s="13">
        <f>IF(   INDEX(LINEST($K34:$K$34,$L34:N$34,  ,1), 1, $AZ$3)&gt;0,1,0)</f>
        <v>0</v>
      </c>
      <c r="AZ34" s="13">
        <f>IF(   INDEX(LINEST($K34:$K$34,$L34:O$34,  ,1), 1, $AZ$3)&gt;0,1,0)</f>
        <v>0</v>
      </c>
      <c r="BA34" s="37"/>
      <c r="BB34" s="12">
        <v>1</v>
      </c>
      <c r="BC34" s="16">
        <v>2025</v>
      </c>
      <c r="BD34" s="62">
        <v>1</v>
      </c>
      <c r="BE34" s="62">
        <v>1</v>
      </c>
      <c r="BF34" s="13">
        <f>IF(   INDEX(LINEST($K34:$K$34,$L34:N$34,  ,1), 1, $BG$3)&gt;0,1,0)</f>
        <v>1</v>
      </c>
      <c r="BG34" s="13">
        <f>IF(   INDEX(LINEST($K34:$K$34,$L34:O$34,  ,1), 1, $BG$3)&gt;0,1,0)</f>
        <v>0</v>
      </c>
      <c r="BH34" s="37"/>
      <c r="BI34" s="12">
        <v>1</v>
      </c>
      <c r="BJ34" s="16">
        <v>2025</v>
      </c>
      <c r="BK34" s="62">
        <v>1</v>
      </c>
      <c r="BL34" s="62">
        <v>1</v>
      </c>
      <c r="BM34" s="62">
        <v>1</v>
      </c>
      <c r="BN34" s="13">
        <f>IF(   INDEX(LINEST($K34:$K$34,$L34:O$34,  ,1), 1, $BN$3)&gt;0,1,0)</f>
        <v>1</v>
      </c>
      <c r="BO34" s="37"/>
      <c r="BP34" s="12">
        <v>1</v>
      </c>
      <c r="BQ34" s="16">
        <v>2025</v>
      </c>
      <c r="BR34" s="63">
        <f t="shared" si="5"/>
        <v>0</v>
      </c>
      <c r="BS34" s="63">
        <f t="shared" si="5"/>
        <v>0</v>
      </c>
      <c r="BT34" s="63">
        <f t="shared" si="5"/>
        <v>0</v>
      </c>
      <c r="BU34" s="63">
        <f t="shared" si="5"/>
        <v>0</v>
      </c>
      <c r="BV34" s="37"/>
      <c r="BW34" s="37"/>
    </row>
    <row r="35" spans="7:90" x14ac:dyDescent="0.25">
      <c r="G35" s="12"/>
      <c r="H35" s="12">
        <v>2026</v>
      </c>
      <c r="I35" s="43">
        <v>21446055.93275819</v>
      </c>
      <c r="J35" s="43">
        <v>34836137.655886173</v>
      </c>
      <c r="K35" s="18">
        <v>28141096.794322181</v>
      </c>
      <c r="L35" s="18">
        <v>17735341.610827163</v>
      </c>
      <c r="M35" s="18">
        <v>20077597.148903966</v>
      </c>
      <c r="N35" s="18">
        <v>168251.50404214996</v>
      </c>
      <c r="O35" s="41">
        <v>4587.8624503685751</v>
      </c>
      <c r="P35" s="13">
        <f t="shared" si="2"/>
        <v>27513392.850978624</v>
      </c>
      <c r="Q35" s="37"/>
      <c r="R35" s="37"/>
      <c r="S35" s="37"/>
      <c r="T35" s="37"/>
      <c r="U35" s="37"/>
      <c r="V35" s="37"/>
      <c r="W35" s="37"/>
      <c r="X35" s="37"/>
      <c r="Y35" s="37"/>
      <c r="Z35" s="37"/>
      <c r="AA35" s="37"/>
      <c r="AB35" s="37"/>
      <c r="AC35" s="37"/>
      <c r="AD35" s="37"/>
      <c r="AE35" s="37"/>
      <c r="AF35" s="37"/>
      <c r="AG35" s="37"/>
      <c r="AH35" s="37"/>
      <c r="AI35" s="37"/>
      <c r="AJ35" s="37"/>
      <c r="AK35" s="37"/>
      <c r="AL35" s="37"/>
      <c r="AM35" s="37"/>
      <c r="AN35" s="37"/>
      <c r="AO35" s="37"/>
      <c r="AP35" s="37"/>
      <c r="AQ35" s="37"/>
      <c r="AR35" s="37"/>
      <c r="AS35" s="37"/>
      <c r="AT35" s="37"/>
      <c r="AU35" s="37"/>
      <c r="AV35" s="37"/>
      <c r="AW35" s="37"/>
      <c r="AX35" s="37"/>
      <c r="AY35" s="37"/>
      <c r="AZ35" s="37"/>
      <c r="BA35" s="37"/>
      <c r="BB35" s="37"/>
      <c r="BC35" s="37"/>
      <c r="BD35" s="37"/>
      <c r="BE35" s="37"/>
      <c r="BF35" s="37"/>
      <c r="BG35" s="37"/>
      <c r="BH35" s="37"/>
      <c r="BI35" s="37"/>
      <c r="BJ35" s="37"/>
      <c r="BK35" s="37"/>
      <c r="BL35" s="37"/>
      <c r="BM35" s="37"/>
      <c r="BN35" s="37"/>
      <c r="BO35" s="37"/>
      <c r="BP35" s="37"/>
      <c r="BQ35" s="37"/>
      <c r="BR35" s="37"/>
      <c r="BS35" s="37"/>
      <c r="BT35" s="37"/>
      <c r="BU35" s="37"/>
      <c r="BV35" s="37"/>
      <c r="BW35" s="37"/>
    </row>
    <row r="36" spans="7:90" x14ac:dyDescent="0.25">
      <c r="G36" s="12"/>
      <c r="H36" s="12">
        <v>2027</v>
      </c>
      <c r="I36" s="43">
        <v>22825457.991466932</v>
      </c>
      <c r="J36" s="43">
        <v>37455884.586404614</v>
      </c>
      <c r="K36" s="18">
        <v>30140671.288935777</v>
      </c>
      <c r="L36" s="18">
        <v>18537147.942291778</v>
      </c>
      <c r="M36" s="14">
        <v>21620292.77095516</v>
      </c>
      <c r="N36" s="14">
        <v>185313.39640291716</v>
      </c>
      <c r="O36" s="42">
        <v>4614.5924421728969</v>
      </c>
      <c r="P36" s="13">
        <f t="shared" si="2"/>
        <v>29353122.843729038</v>
      </c>
      <c r="Q36" s="37"/>
      <c r="R36" s="37"/>
      <c r="S36" s="37"/>
      <c r="T36" s="37"/>
      <c r="U36" s="37"/>
      <c r="V36" s="37"/>
      <c r="W36" s="37"/>
      <c r="X36" s="37"/>
      <c r="Y36" s="37"/>
      <c r="Z36" s="37"/>
      <c r="AA36" s="37"/>
      <c r="AB36" s="37"/>
      <c r="AC36" s="37"/>
      <c r="AD36" s="37"/>
      <c r="AE36" s="37"/>
      <c r="AF36" s="37"/>
      <c r="AG36" s="37"/>
      <c r="AH36" s="37"/>
      <c r="AI36" s="37"/>
      <c r="AJ36" s="37"/>
      <c r="AK36" s="37"/>
      <c r="AL36" s="37"/>
      <c r="AM36" s="37"/>
      <c r="AN36" s="37"/>
      <c r="AO36" s="37"/>
      <c r="AP36" s="37"/>
      <c r="AQ36" s="37"/>
      <c r="AR36" s="37"/>
      <c r="AS36" s="37"/>
      <c r="AT36" s="37"/>
      <c r="AU36" s="37"/>
      <c r="AV36" s="37"/>
      <c r="AW36" s="37"/>
      <c r="AX36" s="37"/>
      <c r="AY36" s="37"/>
      <c r="AZ36" s="37"/>
      <c r="BA36" s="37"/>
      <c r="BB36" s="37"/>
      <c r="BC36" s="37"/>
      <c r="BD36" s="37"/>
      <c r="BE36" s="37"/>
      <c r="BF36" s="37"/>
      <c r="BG36" s="37"/>
      <c r="BH36" s="37"/>
      <c r="BI36" s="37"/>
      <c r="BJ36" s="37"/>
      <c r="BK36" s="37"/>
      <c r="BL36" s="37"/>
      <c r="BM36" s="37"/>
      <c r="BN36" s="37"/>
      <c r="BO36" s="37"/>
      <c r="BP36" s="37"/>
      <c r="BQ36" s="37"/>
      <c r="BR36" s="37"/>
      <c r="BS36" s="37"/>
      <c r="BT36" s="37"/>
      <c r="BU36" s="37"/>
      <c r="BV36" s="37"/>
      <c r="BW36" s="37"/>
    </row>
    <row r="37" spans="7:90" x14ac:dyDescent="0.25">
      <c r="G37" s="12"/>
      <c r="H37" s="12">
        <v>2028</v>
      </c>
      <c r="I37" s="43">
        <v>24263420.175912913</v>
      </c>
      <c r="J37" s="43">
        <v>40210605.769911781</v>
      </c>
      <c r="K37" s="18">
        <v>32237012.972912345</v>
      </c>
      <c r="L37" s="18">
        <v>19338954.273756389</v>
      </c>
      <c r="M37" s="14">
        <v>23222592.101743583</v>
      </c>
      <c r="N37" s="14">
        <v>203917.04138897866</v>
      </c>
      <c r="O37" s="42">
        <v>4639.9510477454314</v>
      </c>
      <c r="P37" s="13">
        <f t="shared" si="2"/>
        <v>31286179.673845306</v>
      </c>
      <c r="Q37" s="37"/>
      <c r="R37" s="37"/>
      <c r="S37" s="37"/>
      <c r="T37" s="37"/>
      <c r="U37" s="37"/>
      <c r="V37" s="37"/>
      <c r="W37" s="37"/>
      <c r="X37" s="37"/>
      <c r="Y37" s="37"/>
      <c r="Z37" s="37"/>
      <c r="AA37" s="37"/>
      <c r="AB37" s="37"/>
      <c r="AC37" s="37"/>
      <c r="AD37" s="37"/>
      <c r="AE37" s="37"/>
      <c r="AF37" s="37"/>
      <c r="AG37" s="37"/>
      <c r="AH37" s="37"/>
      <c r="AI37" s="37"/>
      <c r="AJ37" s="37"/>
      <c r="AK37" s="37"/>
      <c r="AL37" s="37"/>
      <c r="AM37" s="37"/>
      <c r="AN37" s="37"/>
      <c r="AO37" s="37"/>
      <c r="AP37" s="37"/>
      <c r="AQ37" s="37"/>
      <c r="AR37" s="37"/>
      <c r="AS37" s="37"/>
      <c r="AT37" s="37"/>
      <c r="AU37" s="37"/>
      <c r="AV37" s="37"/>
      <c r="AW37" s="37"/>
      <c r="AX37" s="37"/>
      <c r="AY37" s="37"/>
      <c r="AZ37" s="37"/>
      <c r="BA37" s="37"/>
      <c r="BB37" s="37"/>
      <c r="BC37" s="37"/>
      <c r="BD37" s="37"/>
      <c r="BE37" s="37"/>
      <c r="BF37" s="37"/>
      <c r="BG37" s="37"/>
      <c r="BH37" s="37"/>
      <c r="BI37" s="37"/>
      <c r="BJ37" s="37"/>
      <c r="BK37" s="37"/>
      <c r="BL37" s="37"/>
      <c r="BM37" s="37"/>
      <c r="BN37" s="37"/>
      <c r="BO37" s="37"/>
      <c r="BP37" s="37"/>
      <c r="BQ37" s="37"/>
      <c r="BR37" s="37"/>
      <c r="BS37" s="37"/>
      <c r="BT37" s="37"/>
      <c r="BU37" s="37"/>
      <c r="BV37" s="37"/>
      <c r="BW37" s="37"/>
    </row>
    <row r="38" spans="7:90" x14ac:dyDescent="0.25">
      <c r="G38" s="12"/>
      <c r="H38" s="12">
        <v>2029</v>
      </c>
      <c r="I38" s="43">
        <v>25763045.071118195</v>
      </c>
      <c r="J38" s="43">
        <v>43105344.510163926</v>
      </c>
      <c r="K38" s="18">
        <v>34434194.790641062</v>
      </c>
      <c r="L38" s="18">
        <v>20140760.605221003</v>
      </c>
      <c r="M38" s="14">
        <v>24884495.141269226</v>
      </c>
      <c r="N38" s="14">
        <v>224146.36296116977</v>
      </c>
      <c r="O38" s="42">
        <v>4664.0721447380274</v>
      </c>
      <c r="P38" s="13">
        <f t="shared" si="2"/>
        <v>33317383.31486503</v>
      </c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37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  <c r="BE38" s="37"/>
      <c r="BF38" s="37"/>
      <c r="BG38" s="37"/>
      <c r="BH38" s="37"/>
      <c r="BI38" s="37"/>
      <c r="BJ38" s="37"/>
      <c r="BK38" s="37"/>
      <c r="BL38" s="37"/>
      <c r="BM38" s="37"/>
      <c r="BN38" s="37"/>
      <c r="BO38" s="37"/>
      <c r="BP38" s="37"/>
      <c r="BQ38" s="37"/>
      <c r="BR38" s="37"/>
      <c r="BS38" s="37"/>
      <c r="BT38" s="37"/>
      <c r="BU38" s="37"/>
      <c r="BV38" s="37"/>
      <c r="BW38" s="37"/>
    </row>
    <row r="39" spans="7:90" x14ac:dyDescent="0.25">
      <c r="G39" s="12"/>
      <c r="H39" s="12">
        <v>2030</v>
      </c>
      <c r="I39" s="43">
        <v>27327435.670290373</v>
      </c>
      <c r="J39" s="43">
        <v>46145462.450511649</v>
      </c>
      <c r="K39" s="18">
        <v>36736449.060401015</v>
      </c>
      <c r="L39" s="18">
        <v>20942566.936685618</v>
      </c>
      <c r="M39" s="14">
        <v>26606001.889532093</v>
      </c>
      <c r="N39" s="14">
        <v>246085.28508032582</v>
      </c>
      <c r="O39" s="42">
        <v>4687.0709156650846</v>
      </c>
      <c r="P39" s="58">
        <f t="shared" si="2"/>
        <v>35451569.680378497</v>
      </c>
      <c r="Q39" s="37"/>
      <c r="R39" s="37"/>
      <c r="S39" s="37"/>
      <c r="T39" s="37"/>
      <c r="U39" s="37"/>
      <c r="V39" s="37"/>
      <c r="W39" s="37"/>
      <c r="X39" s="37"/>
      <c r="Y39" s="37"/>
      <c r="Z39" s="37"/>
      <c r="AA39" s="37"/>
      <c r="AB39" s="37"/>
      <c r="AC39" s="37"/>
      <c r="AD39" s="37"/>
      <c r="AE39" s="37"/>
      <c r="AF39" s="37"/>
      <c r="AG39" s="37"/>
      <c r="AH39" s="37"/>
      <c r="AI39" s="37"/>
      <c r="AJ39" s="37"/>
      <c r="AK39" s="37"/>
      <c r="AL39" s="37"/>
      <c r="AM39" s="37"/>
      <c r="AN39" s="37"/>
      <c r="AO39" s="37"/>
      <c r="AP39" s="37"/>
      <c r="AQ39" s="37"/>
      <c r="AR39" s="37"/>
      <c r="AS39" s="37"/>
      <c r="AT39" s="37"/>
      <c r="AU39" s="37"/>
      <c r="AV39" s="37"/>
      <c r="AW39" s="37"/>
      <c r="AX39" s="37"/>
      <c r="AY39" s="37"/>
      <c r="AZ39" s="37"/>
      <c r="BA39" s="37"/>
      <c r="BB39" s="37"/>
      <c r="BC39" s="37"/>
      <c r="BD39" s="37"/>
      <c r="BE39" s="37"/>
      <c r="BF39" s="37"/>
      <c r="BG39" s="37"/>
      <c r="BH39" s="37"/>
      <c r="BI39" s="37"/>
      <c r="BJ39" s="37"/>
      <c r="BK39" s="37"/>
      <c r="BL39" s="37"/>
      <c r="BM39" s="37"/>
      <c r="BN39" s="37"/>
      <c r="BO39" s="37"/>
      <c r="BP39" s="37"/>
      <c r="BQ39" s="37"/>
      <c r="BR39" s="37"/>
      <c r="BS39" s="37"/>
      <c r="BT39" s="37"/>
      <c r="BU39" s="37"/>
      <c r="BV39" s="37"/>
      <c r="BW39" s="37"/>
    </row>
  </sheetData>
  <mergeCells count="14">
    <mergeCell ref="BD8:BG8"/>
    <mergeCell ref="BK8:BN8"/>
    <mergeCell ref="BR8:BU8"/>
    <mergeCell ref="K2:O2"/>
    <mergeCell ref="R2:W2"/>
    <mergeCell ref="Y2:AE2"/>
    <mergeCell ref="T8:W8"/>
    <mergeCell ref="AA8:AD8"/>
    <mergeCell ref="B7:E7"/>
    <mergeCell ref="L5:O5"/>
    <mergeCell ref="AI8:AL8"/>
    <mergeCell ref="AP8:AS8"/>
    <mergeCell ref="AW8:AZ8"/>
    <mergeCell ref="I8:J8"/>
  </mergeCells>
  <conditionalFormatting sqref="T11:W34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AA11:AD34">
    <cfRule type="colorScale" priority="8">
      <colorScale>
        <cfvo type="min"/>
        <cfvo type="max"/>
        <color rgb="FFFCFCFF"/>
        <color rgb="FF63BE7B"/>
      </colorScale>
    </cfRule>
  </conditionalFormatting>
  <conditionalFormatting sqref="AI11:AL34">
    <cfRule type="colorScale" priority="7">
      <colorScale>
        <cfvo type="min"/>
        <cfvo type="max"/>
        <color rgb="FFFCFCFF"/>
        <color rgb="FF63BE7B"/>
      </colorScale>
    </cfRule>
  </conditionalFormatting>
  <conditionalFormatting sqref="AP11:AS34">
    <cfRule type="colorScale" priority="6">
      <colorScale>
        <cfvo type="min"/>
        <cfvo type="max"/>
        <color rgb="FFFCFCFF"/>
        <color rgb="FF63BE7B"/>
      </colorScale>
    </cfRule>
  </conditionalFormatting>
  <conditionalFormatting sqref="AX11:AZ34">
    <cfRule type="colorScale" priority="5">
      <colorScale>
        <cfvo type="min"/>
        <cfvo type="max"/>
        <color rgb="FFFCFCFF"/>
        <color rgb="FF63BE7B"/>
      </colorScale>
    </cfRule>
  </conditionalFormatting>
  <conditionalFormatting sqref="BF11:BG34">
    <cfRule type="colorScale" priority="4">
      <colorScale>
        <cfvo type="min"/>
        <cfvo type="max"/>
        <color rgb="FFFCFCFF"/>
        <color rgb="FF63BE7B"/>
      </colorScale>
    </cfRule>
  </conditionalFormatting>
  <conditionalFormatting sqref="BV11:BW34 BN11:BO34">
    <cfRule type="colorScale" priority="3">
      <colorScale>
        <cfvo type="min"/>
        <cfvo type="max"/>
        <color rgb="FFFCFCFF"/>
        <color rgb="FF63BE7B"/>
      </colorScale>
    </cfRule>
  </conditionalFormatting>
  <conditionalFormatting sqref="BR11:BU34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C26:CC3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J975"/>
  <sheetViews>
    <sheetView topLeftCell="A772" zoomScale="70" zoomScaleNormal="70" workbookViewId="0">
      <selection sqref="A1:A3"/>
    </sheetView>
  </sheetViews>
  <sheetFormatPr defaultRowHeight="15" x14ac:dyDescent="0.25"/>
  <sheetData>
    <row r="1" spans="1:1" x14ac:dyDescent="0.25">
      <c r="A1" s="89">
        <v>1</v>
      </c>
    </row>
    <row r="2" spans="1:1" x14ac:dyDescent="0.25">
      <c r="A2" s="89"/>
    </row>
    <row r="3" spans="1:1" x14ac:dyDescent="0.25">
      <c r="A3" s="89"/>
    </row>
    <row r="32" spans="1:20" x14ac:dyDescent="0.25">
      <c r="A32" s="89">
        <v>2</v>
      </c>
      <c r="T32" s="89">
        <v>3</v>
      </c>
    </row>
    <row r="33" spans="1:20" x14ac:dyDescent="0.25">
      <c r="A33" s="89"/>
      <c r="T33" s="89"/>
    </row>
    <row r="34" spans="1:20" x14ac:dyDescent="0.25">
      <c r="A34" s="89"/>
      <c r="T34" s="89"/>
    </row>
    <row r="76" spans="20:20" x14ac:dyDescent="0.25">
      <c r="T76" s="89">
        <v>4</v>
      </c>
    </row>
    <row r="77" spans="20:20" x14ac:dyDescent="0.25">
      <c r="T77" s="89"/>
    </row>
    <row r="78" spans="20:20" x14ac:dyDescent="0.25">
      <c r="T78" s="89"/>
    </row>
    <row r="114" spans="20:20" x14ac:dyDescent="0.25">
      <c r="T114" s="89">
        <v>5</v>
      </c>
    </row>
    <row r="115" spans="20:20" x14ac:dyDescent="0.25">
      <c r="T115" s="89"/>
    </row>
    <row r="116" spans="20:20" x14ac:dyDescent="0.25">
      <c r="T116" s="89"/>
    </row>
    <row r="148" spans="1:34" x14ac:dyDescent="0.25">
      <c r="A148" s="89">
        <v>6</v>
      </c>
    </row>
    <row r="149" spans="1:34" x14ac:dyDescent="0.25">
      <c r="A149" s="89"/>
    </row>
    <row r="150" spans="1:34" x14ac:dyDescent="0.25">
      <c r="A150" s="89"/>
    </row>
    <row r="157" spans="1:34" x14ac:dyDescent="0.25">
      <c r="AH157" s="89">
        <v>7</v>
      </c>
    </row>
    <row r="158" spans="1:34" x14ac:dyDescent="0.25">
      <c r="AH158" s="89"/>
    </row>
    <row r="159" spans="1:34" x14ac:dyDescent="0.25">
      <c r="AH159" s="89"/>
    </row>
    <row r="199" spans="1:1" x14ac:dyDescent="0.25">
      <c r="A199" s="89">
        <v>8</v>
      </c>
    </row>
    <row r="200" spans="1:1" x14ac:dyDescent="0.25">
      <c r="A200" s="89"/>
    </row>
    <row r="201" spans="1:1" x14ac:dyDescent="0.25">
      <c r="A201" s="89"/>
    </row>
    <row r="237" spans="1:22" x14ac:dyDescent="0.25">
      <c r="A237" s="89">
        <v>9</v>
      </c>
      <c r="V237" s="89">
        <v>12</v>
      </c>
    </row>
    <row r="238" spans="1:22" x14ac:dyDescent="0.25">
      <c r="A238" s="89"/>
      <c r="V238" s="89"/>
    </row>
    <row r="239" spans="1:22" x14ac:dyDescent="0.25">
      <c r="A239" s="89"/>
      <c r="V239" s="89"/>
    </row>
    <row r="256" spans="1:1" x14ac:dyDescent="0.25">
      <c r="A256" s="89">
        <v>11</v>
      </c>
    </row>
    <row r="257" spans="1:1" x14ac:dyDescent="0.25">
      <c r="A257" s="89"/>
    </row>
    <row r="258" spans="1:1" x14ac:dyDescent="0.25">
      <c r="A258" s="89"/>
    </row>
    <row r="278" spans="1:1" x14ac:dyDescent="0.25">
      <c r="A278" s="89">
        <v>10</v>
      </c>
    </row>
    <row r="279" spans="1:1" x14ac:dyDescent="0.25">
      <c r="A279" s="89"/>
    </row>
    <row r="280" spans="1:1" x14ac:dyDescent="0.25">
      <c r="A280" s="89"/>
    </row>
    <row r="299" spans="1:1" x14ac:dyDescent="0.25">
      <c r="A299" s="89">
        <v>13</v>
      </c>
    </row>
    <row r="300" spans="1:1" x14ac:dyDescent="0.25">
      <c r="A300" s="89"/>
    </row>
    <row r="301" spans="1:1" x14ac:dyDescent="0.25">
      <c r="A301" s="89"/>
    </row>
    <row r="335" spans="1:1" x14ac:dyDescent="0.25">
      <c r="A335" s="89">
        <v>14</v>
      </c>
    </row>
    <row r="336" spans="1:1" x14ac:dyDescent="0.25">
      <c r="A336" s="89"/>
    </row>
    <row r="337" spans="1:1" x14ac:dyDescent="0.25">
      <c r="A337" s="89"/>
    </row>
    <row r="371" spans="1:22" x14ac:dyDescent="0.25">
      <c r="A371" s="89">
        <v>15</v>
      </c>
      <c r="V371" s="89">
        <v>16</v>
      </c>
    </row>
    <row r="372" spans="1:22" x14ac:dyDescent="0.25">
      <c r="A372" s="89"/>
      <c r="V372" s="89"/>
    </row>
    <row r="373" spans="1:22" x14ac:dyDescent="0.25">
      <c r="A373" s="89"/>
      <c r="V373" s="89"/>
    </row>
    <row r="409" spans="1:1" x14ac:dyDescent="0.25">
      <c r="A409" s="89">
        <v>17</v>
      </c>
    </row>
    <row r="410" spans="1:1" x14ac:dyDescent="0.25">
      <c r="A410" s="89"/>
    </row>
    <row r="411" spans="1:1" x14ac:dyDescent="0.25">
      <c r="A411" s="89"/>
    </row>
    <row r="436" spans="1:1" x14ac:dyDescent="0.25">
      <c r="A436" s="89">
        <v>18</v>
      </c>
    </row>
    <row r="437" spans="1:1" x14ac:dyDescent="0.25">
      <c r="A437" s="89"/>
    </row>
    <row r="438" spans="1:1" x14ac:dyDescent="0.25">
      <c r="A438" s="89"/>
    </row>
    <row r="475" spans="1:1" x14ac:dyDescent="0.25">
      <c r="A475" s="89">
        <v>19</v>
      </c>
    </row>
    <row r="476" spans="1:1" x14ac:dyDescent="0.25">
      <c r="A476" s="89"/>
    </row>
    <row r="477" spans="1:1" x14ac:dyDescent="0.25">
      <c r="A477" s="89"/>
    </row>
    <row r="510" spans="10:22" x14ac:dyDescent="0.25">
      <c r="J510" s="89">
        <v>20</v>
      </c>
      <c r="V510" s="89">
        <v>21</v>
      </c>
    </row>
    <row r="511" spans="10:22" x14ac:dyDescent="0.25">
      <c r="J511" s="89"/>
      <c r="V511" s="89"/>
    </row>
    <row r="512" spans="10:22" x14ac:dyDescent="0.25">
      <c r="J512" s="89"/>
      <c r="V512" s="89"/>
    </row>
    <row r="555" spans="1:1" x14ac:dyDescent="0.25">
      <c r="A555" s="89">
        <v>22</v>
      </c>
    </row>
    <row r="556" spans="1:1" x14ac:dyDescent="0.25">
      <c r="A556" s="89"/>
    </row>
    <row r="557" spans="1:1" x14ac:dyDescent="0.25">
      <c r="A557" s="89"/>
    </row>
    <row r="571" spans="36:36" x14ac:dyDescent="0.25">
      <c r="AJ571" s="89">
        <v>23</v>
      </c>
    </row>
    <row r="572" spans="36:36" x14ac:dyDescent="0.25">
      <c r="AJ572" s="89"/>
    </row>
    <row r="573" spans="36:36" x14ac:dyDescent="0.25">
      <c r="AJ573" s="89"/>
    </row>
    <row r="606" spans="1:1" x14ac:dyDescent="0.25">
      <c r="A606" s="89">
        <v>24</v>
      </c>
    </row>
    <row r="607" spans="1:1" x14ac:dyDescent="0.25">
      <c r="A607" s="89"/>
    </row>
    <row r="608" spans="1:1" x14ac:dyDescent="0.25">
      <c r="A608" s="89"/>
    </row>
    <row r="649" spans="1:33" x14ac:dyDescent="0.25">
      <c r="A649" s="89">
        <v>25</v>
      </c>
      <c r="AG649" s="89">
        <v>26</v>
      </c>
    </row>
    <row r="650" spans="1:33" x14ac:dyDescent="0.25">
      <c r="A650" s="89"/>
      <c r="AG650" s="89"/>
    </row>
    <row r="651" spans="1:33" x14ac:dyDescent="0.25">
      <c r="A651" s="89"/>
      <c r="AG651" s="89"/>
    </row>
    <row r="695" spans="1:1" x14ac:dyDescent="0.25">
      <c r="A695" s="89">
        <v>27</v>
      </c>
    </row>
    <row r="696" spans="1:1" x14ac:dyDescent="0.25">
      <c r="A696" s="89"/>
    </row>
    <row r="697" spans="1:1" x14ac:dyDescent="0.25">
      <c r="A697" s="89"/>
    </row>
    <row r="732" spans="1:1" x14ac:dyDescent="0.25">
      <c r="A732" s="89">
        <v>28</v>
      </c>
    </row>
    <row r="733" spans="1:1" x14ac:dyDescent="0.25">
      <c r="A733" s="89"/>
    </row>
    <row r="734" spans="1:1" x14ac:dyDescent="0.25">
      <c r="A734" s="89"/>
    </row>
    <row r="769" spans="1:1" x14ac:dyDescent="0.25">
      <c r="A769" s="89">
        <v>29</v>
      </c>
    </row>
    <row r="770" spans="1:1" x14ac:dyDescent="0.25">
      <c r="A770" s="89"/>
    </row>
    <row r="771" spans="1:1" x14ac:dyDescent="0.25">
      <c r="A771" s="89"/>
    </row>
    <row r="804" spans="1:1" x14ac:dyDescent="0.25">
      <c r="A804" s="89">
        <v>30</v>
      </c>
    </row>
    <row r="805" spans="1:1" x14ac:dyDescent="0.25">
      <c r="A805" s="89"/>
    </row>
    <row r="806" spans="1:1" x14ac:dyDescent="0.25">
      <c r="A806" s="89"/>
    </row>
    <row r="837" spans="1:1" x14ac:dyDescent="0.25">
      <c r="A837" s="89">
        <v>31</v>
      </c>
    </row>
    <row r="838" spans="1:1" x14ac:dyDescent="0.25">
      <c r="A838" s="89"/>
    </row>
    <row r="839" spans="1:1" x14ac:dyDescent="0.25">
      <c r="A839" s="89"/>
    </row>
    <row r="872" spans="1:1" x14ac:dyDescent="0.25">
      <c r="A872" s="89">
        <v>32</v>
      </c>
    </row>
    <row r="873" spans="1:1" x14ac:dyDescent="0.25">
      <c r="A873" s="89"/>
    </row>
    <row r="874" spans="1:1" x14ac:dyDescent="0.25">
      <c r="A874" s="89"/>
    </row>
    <row r="915" spans="1:1" x14ac:dyDescent="0.25">
      <c r="A915" s="89">
        <v>33</v>
      </c>
    </row>
    <row r="916" spans="1:1" x14ac:dyDescent="0.25">
      <c r="A916" s="89"/>
    </row>
    <row r="917" spans="1:1" x14ac:dyDescent="0.25">
      <c r="A917" s="89"/>
    </row>
    <row r="951" spans="1:1" x14ac:dyDescent="0.25">
      <c r="A951" s="89">
        <v>34</v>
      </c>
    </row>
    <row r="952" spans="1:1" x14ac:dyDescent="0.25">
      <c r="A952" s="89"/>
    </row>
    <row r="953" spans="1:1" x14ac:dyDescent="0.25">
      <c r="A953" s="89"/>
    </row>
    <row r="961" spans="1:1" x14ac:dyDescent="0.25">
      <c r="A961" s="89">
        <v>35</v>
      </c>
    </row>
    <row r="962" spans="1:1" x14ac:dyDescent="0.25">
      <c r="A962" s="89"/>
    </row>
    <row r="963" spans="1:1" x14ac:dyDescent="0.25">
      <c r="A963" s="89"/>
    </row>
    <row r="973" spans="1:1" x14ac:dyDescent="0.25">
      <c r="A973" s="89">
        <v>36</v>
      </c>
    </row>
    <row r="974" spans="1:1" x14ac:dyDescent="0.25">
      <c r="A974" s="89"/>
    </row>
    <row r="975" spans="1:1" x14ac:dyDescent="0.25">
      <c r="A975" s="89"/>
    </row>
  </sheetData>
  <mergeCells count="36">
    <mergeCell ref="A335:A337"/>
    <mergeCell ref="A371:A373"/>
    <mergeCell ref="V371:V373"/>
    <mergeCell ref="A409:A411"/>
    <mergeCell ref="A436:A438"/>
    <mergeCell ref="A1:A3"/>
    <mergeCell ref="A32:A34"/>
    <mergeCell ref="T32:T34"/>
    <mergeCell ref="T76:T78"/>
    <mergeCell ref="T114:T116"/>
    <mergeCell ref="A148:A150"/>
    <mergeCell ref="AJ571:AJ573"/>
    <mergeCell ref="A606:A608"/>
    <mergeCell ref="A649:A651"/>
    <mergeCell ref="AG649:AG651"/>
    <mergeCell ref="AH157:AH159"/>
    <mergeCell ref="A199:A201"/>
    <mergeCell ref="A237:A239"/>
    <mergeCell ref="A278:A280"/>
    <mergeCell ref="A256:A258"/>
    <mergeCell ref="V237:V239"/>
    <mergeCell ref="A475:A477"/>
    <mergeCell ref="J510:J512"/>
    <mergeCell ref="V510:V512"/>
    <mergeCell ref="A555:A557"/>
    <mergeCell ref="A299:A301"/>
    <mergeCell ref="A695:A697"/>
    <mergeCell ref="A732:A734"/>
    <mergeCell ref="A769:A771"/>
    <mergeCell ref="A804:A806"/>
    <mergeCell ref="A837:A839"/>
    <mergeCell ref="A951:A953"/>
    <mergeCell ref="A961:A963"/>
    <mergeCell ref="A973:A975"/>
    <mergeCell ref="A872:A874"/>
    <mergeCell ref="A915:A917"/>
  </mergeCells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5</vt:i4>
      </vt:variant>
    </vt:vector>
  </HeadingPairs>
  <TitlesOfParts>
    <vt:vector size="5" baseType="lpstr">
      <vt:lpstr>Титул</vt:lpstr>
      <vt:lpstr>База</vt:lpstr>
      <vt:lpstr>Размерность</vt:lpstr>
      <vt:lpstr>Размерность (2)</vt:lpstr>
      <vt:lpstr>Рисунки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Д.С. Баклановский</dc:creator>
  <cp:lastModifiedBy>HokoriDynasty</cp:lastModifiedBy>
  <dcterms:created xsi:type="dcterms:W3CDTF">2020-02-20T15:41:15Z</dcterms:created>
  <dcterms:modified xsi:type="dcterms:W3CDTF">2026-03-01T16:02:28Z</dcterms:modified>
</cp:coreProperties>
</file>